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-GERENCIA2\Desktop\CONTRATOS 2025\PARQUEROS\"/>
    </mc:Choice>
  </mc:AlternateContent>
  <xr:revisionPtr revIDLastSave="0" documentId="8_{6E64FFE4-177E-450B-A025-EE30F7D3E47C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ESUPUESTO (2)" sheetId="10" r:id="rId1"/>
    <sheet name="PRESUPUESTO" sheetId="7" r:id="rId2"/>
    <sheet name="Personal" sheetId="2" r:id="rId3"/>
    <sheet name="EQ. Operación" sheetId="3" r:id="rId4"/>
    <sheet name="Insumos" sheetId="4" r:id="rId5"/>
    <sheet name="Act. General" sheetId="1" r:id="rId6"/>
    <sheet name="PTO General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8" i="10" l="1"/>
  <c r="I149" i="10" s="1"/>
  <c r="G132" i="10"/>
  <c r="E132" i="10"/>
  <c r="H132" i="10" s="1"/>
  <c r="G128" i="10"/>
  <c r="E128" i="10"/>
  <c r="H128" i="10" s="1"/>
  <c r="E124" i="10"/>
  <c r="E123" i="10"/>
  <c r="E122" i="10"/>
  <c r="I118" i="10"/>
  <c r="E117" i="10"/>
  <c r="E116" i="10"/>
  <c r="E115" i="10"/>
  <c r="G111" i="10"/>
  <c r="E111" i="10"/>
  <c r="G107" i="10"/>
  <c r="E107" i="10"/>
  <c r="E103" i="10"/>
  <c r="E102" i="10"/>
  <c r="E101" i="10"/>
  <c r="E96" i="10"/>
  <c r="E94" i="10"/>
  <c r="G91" i="10"/>
  <c r="E91" i="10"/>
  <c r="G87" i="10"/>
  <c r="E87" i="10"/>
  <c r="E83" i="10"/>
  <c r="D83" i="10"/>
  <c r="E82" i="10"/>
  <c r="D82" i="10"/>
  <c r="E81" i="10"/>
  <c r="D81" i="10"/>
  <c r="H76" i="10"/>
  <c r="H75" i="10"/>
  <c r="H74" i="10"/>
  <c r="H73" i="10"/>
  <c r="G69" i="10"/>
  <c r="E69" i="10"/>
  <c r="G65" i="10"/>
  <c r="E65" i="10"/>
  <c r="E61" i="10"/>
  <c r="E60" i="10"/>
  <c r="E59" i="10"/>
  <c r="H54" i="10"/>
  <c r="G50" i="10"/>
  <c r="E50" i="10"/>
  <c r="H50" i="10" s="1"/>
  <c r="E46" i="10"/>
  <c r="E45" i="10"/>
  <c r="E44" i="10"/>
  <c r="E43" i="10"/>
  <c r="E42" i="10"/>
  <c r="E41" i="10"/>
  <c r="G36" i="10"/>
  <c r="E36" i="10"/>
  <c r="G32" i="10"/>
  <c r="E32" i="10"/>
  <c r="G31" i="10"/>
  <c r="E31" i="10"/>
  <c r="E27" i="10"/>
  <c r="E26" i="10"/>
  <c r="E25" i="10"/>
  <c r="E24" i="10"/>
  <c r="E23" i="10"/>
  <c r="G18" i="10"/>
  <c r="F18" i="10"/>
  <c r="F23" i="10" s="1"/>
  <c r="E18" i="10"/>
  <c r="G14" i="10"/>
  <c r="E14" i="10"/>
  <c r="E10" i="10"/>
  <c r="E9" i="10"/>
  <c r="E8" i="10"/>
  <c r="F7" i="10"/>
  <c r="F8" i="10" s="1"/>
  <c r="E7" i="10"/>
  <c r="E6" i="10"/>
  <c r="F25" i="10" l="1"/>
  <c r="H69" i="10"/>
  <c r="H36" i="10"/>
  <c r="H87" i="10"/>
  <c r="F27" i="10"/>
  <c r="H65" i="10"/>
  <c r="H107" i="10"/>
  <c r="H32" i="10"/>
  <c r="H111" i="10"/>
  <c r="H18" i="10"/>
  <c r="I18" i="10" s="1"/>
  <c r="I19" i="10" s="1"/>
  <c r="H14" i="10"/>
  <c r="I14" i="10" s="1"/>
  <c r="I15" i="10" s="1"/>
  <c r="H91" i="10"/>
  <c r="H31" i="10"/>
  <c r="K32" i="10" s="1"/>
  <c r="F31" i="10"/>
  <c r="F9" i="10"/>
  <c r="F24" i="10"/>
  <c r="F26" i="10"/>
  <c r="K147" i="7"/>
  <c r="I148" i="7"/>
  <c r="I149" i="7" s="1"/>
  <c r="I31" i="10" l="1"/>
  <c r="F32" i="10"/>
  <c r="F10" i="10"/>
  <c r="I32" i="10" l="1"/>
  <c r="I33" i="10" s="1"/>
  <c r="F36" i="10"/>
  <c r="I36" i="10" l="1"/>
  <c r="I37" i="10" s="1"/>
  <c r="F43" i="10"/>
  <c r="F46" i="10"/>
  <c r="F45" i="10"/>
  <c r="F44" i="10"/>
  <c r="F41" i="10"/>
  <c r="F42" i="10"/>
  <c r="B17" i="2"/>
  <c r="F50" i="10" l="1"/>
  <c r="G132" i="7"/>
  <c r="G128" i="7"/>
  <c r="E132" i="7"/>
  <c r="E128" i="7"/>
  <c r="E124" i="7"/>
  <c r="E123" i="7"/>
  <c r="E122" i="7"/>
  <c r="I118" i="7"/>
  <c r="E117" i="7"/>
  <c r="E116" i="7"/>
  <c r="E115" i="7"/>
  <c r="G111" i="7"/>
  <c r="E111" i="7"/>
  <c r="G107" i="7"/>
  <c r="E107" i="7"/>
  <c r="E103" i="7"/>
  <c r="E102" i="7"/>
  <c r="E101" i="7"/>
  <c r="E96" i="7"/>
  <c r="E94" i="7"/>
  <c r="G91" i="7"/>
  <c r="E87" i="7"/>
  <c r="E91" i="7"/>
  <c r="G87" i="7"/>
  <c r="E83" i="7"/>
  <c r="E82" i="7"/>
  <c r="E81" i="7"/>
  <c r="D83" i="7"/>
  <c r="D82" i="7"/>
  <c r="D81" i="7"/>
  <c r="G69" i="7"/>
  <c r="H74" i="7"/>
  <c r="H75" i="7"/>
  <c r="H76" i="7"/>
  <c r="H73" i="7"/>
  <c r="E69" i="7"/>
  <c r="G65" i="7"/>
  <c r="E65" i="7"/>
  <c r="E61" i="7"/>
  <c r="E60" i="7"/>
  <c r="E59" i="7"/>
  <c r="H54" i="7"/>
  <c r="I50" i="10" l="1"/>
  <c r="I51" i="10" s="1"/>
  <c r="F54" i="10"/>
  <c r="H128" i="7"/>
  <c r="H132" i="7"/>
  <c r="H107" i="7"/>
  <c r="H111" i="7"/>
  <c r="H87" i="7"/>
  <c r="H91" i="7"/>
  <c r="H65" i="7"/>
  <c r="H69" i="7"/>
  <c r="F59" i="10" l="1"/>
  <c r="F61" i="10"/>
  <c r="F60" i="10"/>
  <c r="I54" i="10"/>
  <c r="I55" i="10" s="1"/>
  <c r="K71" i="7"/>
  <c r="F65" i="10" l="1"/>
  <c r="G50" i="7"/>
  <c r="E50" i="7"/>
  <c r="E46" i="7"/>
  <c r="E45" i="7"/>
  <c r="E44" i="7"/>
  <c r="E43" i="7"/>
  <c r="E42" i="7"/>
  <c r="E41" i="7"/>
  <c r="G36" i="7"/>
  <c r="G32" i="7"/>
  <c r="G31" i="7"/>
  <c r="E36" i="7"/>
  <c r="E32" i="7"/>
  <c r="E31" i="7"/>
  <c r="F18" i="7"/>
  <c r="F26" i="7" s="1"/>
  <c r="E27" i="7"/>
  <c r="E26" i="7"/>
  <c r="E25" i="7"/>
  <c r="E24" i="7"/>
  <c r="E23" i="7"/>
  <c r="G18" i="7"/>
  <c r="G14" i="7"/>
  <c r="F7" i="7"/>
  <c r="F69" i="10" l="1"/>
  <c r="I65" i="10"/>
  <c r="I66" i="10" s="1"/>
  <c r="F25" i="7"/>
  <c r="F24" i="7"/>
  <c r="F32" i="7" s="1"/>
  <c r="F36" i="7" s="1"/>
  <c r="F46" i="7" s="1"/>
  <c r="H50" i="7"/>
  <c r="F23" i="7"/>
  <c r="F31" i="7" s="1"/>
  <c r="F27" i="7"/>
  <c r="H31" i="7"/>
  <c r="H32" i="7"/>
  <c r="H36" i="7"/>
  <c r="F8" i="7"/>
  <c r="F9" i="7" s="1"/>
  <c r="F10" i="7" s="1"/>
  <c r="F74" i="10" l="1"/>
  <c r="F76" i="10"/>
  <c r="F73" i="10"/>
  <c r="I73" i="10" s="1"/>
  <c r="I69" i="10"/>
  <c r="I70" i="10" s="1"/>
  <c r="F75" i="10"/>
  <c r="F44" i="7"/>
  <c r="I32" i="7"/>
  <c r="F43" i="7"/>
  <c r="I36" i="7"/>
  <c r="I37" i="7" s="1"/>
  <c r="F42" i="7"/>
  <c r="F45" i="7"/>
  <c r="F50" i="7" s="1"/>
  <c r="F54" i="7" s="1"/>
  <c r="F60" i="7" s="1"/>
  <c r="F41" i="7"/>
  <c r="I31" i="7"/>
  <c r="K31" i="7"/>
  <c r="L32" i="7" s="1"/>
  <c r="E18" i="7"/>
  <c r="E14" i="7"/>
  <c r="E10" i="7"/>
  <c r="E9" i="7"/>
  <c r="E8" i="7"/>
  <c r="E7" i="7"/>
  <c r="E6" i="7"/>
  <c r="F81" i="10" l="1"/>
  <c r="I74" i="10"/>
  <c r="F83" i="10"/>
  <c r="I76" i="10"/>
  <c r="I75" i="10"/>
  <c r="F82" i="10"/>
  <c r="I33" i="7"/>
  <c r="I50" i="7"/>
  <c r="I51" i="7" s="1"/>
  <c r="F59" i="7"/>
  <c r="F65" i="7" s="1"/>
  <c r="I54" i="7"/>
  <c r="I55" i="7" s="1"/>
  <c r="F61" i="7"/>
  <c r="H14" i="7"/>
  <c r="I14" i="7" s="1"/>
  <c r="I15" i="7" s="1"/>
  <c r="H18" i="7"/>
  <c r="O32" i="6"/>
  <c r="O31" i="6"/>
  <c r="M7" i="6"/>
  <c r="M6" i="6"/>
  <c r="E72" i="6"/>
  <c r="G72" i="6" s="1"/>
  <c r="E71" i="6"/>
  <c r="E70" i="6"/>
  <c r="E64" i="6"/>
  <c r="E63" i="6"/>
  <c r="E62" i="6"/>
  <c r="E56" i="6"/>
  <c r="E55" i="6"/>
  <c r="E54" i="6"/>
  <c r="E48" i="6"/>
  <c r="E47" i="6"/>
  <c r="E46" i="6"/>
  <c r="E40" i="6"/>
  <c r="G40" i="6" s="1"/>
  <c r="E39" i="6"/>
  <c r="E38" i="6"/>
  <c r="E32" i="6"/>
  <c r="G32" i="6" s="1"/>
  <c r="E31" i="6"/>
  <c r="E30" i="6"/>
  <c r="E24" i="6"/>
  <c r="G24" i="6" s="1"/>
  <c r="E23" i="6"/>
  <c r="E22" i="6"/>
  <c r="E7" i="6"/>
  <c r="E8" i="6"/>
  <c r="E9" i="6"/>
  <c r="G9" i="6" s="1"/>
  <c r="E10" i="6"/>
  <c r="G10" i="6" s="1"/>
  <c r="E6" i="6"/>
  <c r="J6" i="4"/>
  <c r="I6" i="4"/>
  <c r="H7" i="4" s="1"/>
  <c r="F64" i="6" s="1"/>
  <c r="H6" i="4"/>
  <c r="G6" i="4"/>
  <c r="F6" i="4"/>
  <c r="E6" i="4"/>
  <c r="C6" i="4"/>
  <c r="D6" i="4"/>
  <c r="B6" i="4"/>
  <c r="P6" i="3"/>
  <c r="O6" i="3"/>
  <c r="N6" i="3"/>
  <c r="M6" i="3"/>
  <c r="M7" i="3" s="1"/>
  <c r="F63" i="6" s="1"/>
  <c r="L6" i="3"/>
  <c r="K6" i="3"/>
  <c r="I6" i="3"/>
  <c r="J6" i="3"/>
  <c r="H6" i="3"/>
  <c r="G7" i="3" s="1"/>
  <c r="F39" i="6" s="1"/>
  <c r="G6" i="3"/>
  <c r="F6" i="3"/>
  <c r="E6" i="3"/>
  <c r="D6" i="3"/>
  <c r="C6" i="3"/>
  <c r="B6" i="3"/>
  <c r="B7" i="3" s="1"/>
  <c r="F23" i="6" s="1"/>
  <c r="H6" i="2"/>
  <c r="H10" i="2" s="1"/>
  <c r="H11" i="2" s="1"/>
  <c r="I6" i="2"/>
  <c r="J6" i="2"/>
  <c r="J10" i="2" s="1"/>
  <c r="K6" i="2"/>
  <c r="K12" i="2" s="1"/>
  <c r="L6" i="2"/>
  <c r="L10" i="2" s="1"/>
  <c r="L11" i="2" s="1"/>
  <c r="M6" i="2"/>
  <c r="N6" i="2"/>
  <c r="N12" i="2" s="1"/>
  <c r="O6" i="2"/>
  <c r="O12" i="2" s="1"/>
  <c r="P6" i="2"/>
  <c r="Q6" i="2"/>
  <c r="R6" i="2"/>
  <c r="S6" i="2"/>
  <c r="T6" i="2"/>
  <c r="T10" i="2" s="1"/>
  <c r="T11" i="2" s="1"/>
  <c r="U6" i="2"/>
  <c r="V6" i="2"/>
  <c r="V10" i="2" s="1"/>
  <c r="V11" i="2" s="1"/>
  <c r="W6" i="2"/>
  <c r="W12" i="2" s="1"/>
  <c r="X6" i="2"/>
  <c r="X12" i="2" s="1"/>
  <c r="Y6" i="2"/>
  <c r="Y10" i="2" s="1"/>
  <c r="Y11" i="2" s="1"/>
  <c r="Z6" i="2"/>
  <c r="Z12" i="2" s="1"/>
  <c r="AA6" i="2"/>
  <c r="AA12" i="2" s="1"/>
  <c r="AB6" i="2"/>
  <c r="AB10" i="2" s="1"/>
  <c r="AB11" i="2" s="1"/>
  <c r="AC6" i="2"/>
  <c r="AC10" i="2" s="1"/>
  <c r="AC11" i="2" s="1"/>
  <c r="AD6" i="2"/>
  <c r="AD12" i="2" s="1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I10" i="2"/>
  <c r="I11" i="2" s="1"/>
  <c r="X10" i="2"/>
  <c r="X11" i="2" s="1"/>
  <c r="H12" i="2"/>
  <c r="I12" i="2"/>
  <c r="J12" i="2"/>
  <c r="Y12" i="2"/>
  <c r="AB12" i="2"/>
  <c r="AC12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D6" i="2"/>
  <c r="D12" i="2" s="1"/>
  <c r="E6" i="2"/>
  <c r="E10" i="2" s="1"/>
  <c r="E11" i="2" s="1"/>
  <c r="F6" i="2"/>
  <c r="F10" i="2" s="1"/>
  <c r="F11" i="2" s="1"/>
  <c r="G6" i="2"/>
  <c r="D7" i="2"/>
  <c r="E7" i="2"/>
  <c r="F7" i="2"/>
  <c r="G7" i="2"/>
  <c r="D8" i="2"/>
  <c r="E8" i="2"/>
  <c r="F8" i="2"/>
  <c r="G8" i="2"/>
  <c r="D9" i="2"/>
  <c r="E9" i="2"/>
  <c r="F9" i="2"/>
  <c r="G9" i="2"/>
  <c r="G10" i="2"/>
  <c r="G11" i="2" s="1"/>
  <c r="G12" i="2"/>
  <c r="D13" i="2"/>
  <c r="E13" i="2"/>
  <c r="F13" i="2"/>
  <c r="G13" i="2"/>
  <c r="D15" i="2"/>
  <c r="E15" i="2"/>
  <c r="F15" i="2"/>
  <c r="G15" i="2"/>
  <c r="D16" i="2"/>
  <c r="E16" i="2"/>
  <c r="F16" i="2"/>
  <c r="G16" i="2"/>
  <c r="I14" i="2" l="1"/>
  <c r="H14" i="2"/>
  <c r="O7" i="3"/>
  <c r="D7" i="3"/>
  <c r="F31" i="6" s="1"/>
  <c r="G31" i="6" s="1"/>
  <c r="O33" i="6"/>
  <c r="O36" i="6"/>
  <c r="F7" i="4"/>
  <c r="F56" i="6" s="1"/>
  <c r="I77" i="10"/>
  <c r="F96" i="10"/>
  <c r="F103" i="10" s="1"/>
  <c r="I83" i="10"/>
  <c r="F94" i="10"/>
  <c r="F101" i="10" s="1"/>
  <c r="F87" i="10"/>
  <c r="I87" i="10" s="1"/>
  <c r="I88" i="10" s="1"/>
  <c r="F95" i="10"/>
  <c r="F102" i="10" s="1"/>
  <c r="F91" i="10"/>
  <c r="I91" i="10" s="1"/>
  <c r="I92" i="10" s="1"/>
  <c r="K10" i="2"/>
  <c r="K11" i="2" s="1"/>
  <c r="AC14" i="2"/>
  <c r="AC17" i="2" s="1"/>
  <c r="G123" i="10" s="1"/>
  <c r="H123" i="10" s="1"/>
  <c r="Z10" i="2"/>
  <c r="Z11" i="2" s="1"/>
  <c r="D10" i="2"/>
  <c r="D11" i="2" s="1"/>
  <c r="I65" i="7"/>
  <c r="I66" i="7" s="1"/>
  <c r="F69" i="7"/>
  <c r="I18" i="7"/>
  <c r="I19" i="7" s="1"/>
  <c r="G63" i="6"/>
  <c r="G56" i="6"/>
  <c r="B7" i="4"/>
  <c r="F8" i="6" s="1"/>
  <c r="G8" i="6" s="1"/>
  <c r="K7" i="3"/>
  <c r="F55" i="6" s="1"/>
  <c r="G55" i="6" s="1"/>
  <c r="I7" i="3"/>
  <c r="F12" i="2"/>
  <c r="F14" i="2" s="1"/>
  <c r="F17" i="2" s="1"/>
  <c r="AB14" i="2"/>
  <c r="AB17" i="2" s="1"/>
  <c r="G122" i="10" s="1"/>
  <c r="H122" i="10" s="1"/>
  <c r="Y14" i="2"/>
  <c r="Y17" i="2" s="1"/>
  <c r="G101" i="10" s="1"/>
  <c r="H101" i="10" s="1"/>
  <c r="AA10" i="2"/>
  <c r="AA11" i="2" s="1"/>
  <c r="AA14" i="2" s="1"/>
  <c r="AA17" i="2" s="1"/>
  <c r="G103" i="10" s="1"/>
  <c r="H103" i="10" s="1"/>
  <c r="W10" i="2"/>
  <c r="W11" i="2" s="1"/>
  <c r="I17" i="2"/>
  <c r="G24" i="10" s="1"/>
  <c r="H24" i="10" s="1"/>
  <c r="I24" i="10" s="1"/>
  <c r="H17" i="2"/>
  <c r="G23" i="10" s="1"/>
  <c r="H23" i="10" s="1"/>
  <c r="G23" i="6"/>
  <c r="G39" i="6"/>
  <c r="G64" i="6"/>
  <c r="G14" i="2"/>
  <c r="G17" i="2" s="1"/>
  <c r="G10" i="10" s="1"/>
  <c r="H10" i="10" s="1"/>
  <c r="I10" i="10" s="1"/>
  <c r="F7" i="6"/>
  <c r="X14" i="2"/>
  <c r="X17" i="2" s="1"/>
  <c r="G83" i="10" s="1"/>
  <c r="H83" i="10" s="1"/>
  <c r="M10" i="2"/>
  <c r="M11" i="2" s="1"/>
  <c r="M12" i="2"/>
  <c r="K14" i="2"/>
  <c r="K17" i="2" s="1"/>
  <c r="G26" i="10" s="1"/>
  <c r="H26" i="10" s="1"/>
  <c r="I26" i="10" s="1"/>
  <c r="L12" i="2"/>
  <c r="L14" i="2" s="1"/>
  <c r="L17" i="2" s="1"/>
  <c r="G27" i="10" s="1"/>
  <c r="H27" i="10" s="1"/>
  <c r="I27" i="10" s="1"/>
  <c r="U10" i="2"/>
  <c r="U11" i="2" s="1"/>
  <c r="V12" i="2"/>
  <c r="V14" i="2" s="1"/>
  <c r="V17" i="2" s="1"/>
  <c r="G81" i="10" s="1"/>
  <c r="H81" i="10" s="1"/>
  <c r="I81" i="10" s="1"/>
  <c r="U12" i="2"/>
  <c r="S10" i="2"/>
  <c r="S11" i="2" s="1"/>
  <c r="T12" i="2"/>
  <c r="T14" i="2" s="1"/>
  <c r="T17" i="2" s="1"/>
  <c r="G60" i="10" s="1"/>
  <c r="H60" i="10" s="1"/>
  <c r="I60" i="10" s="1"/>
  <c r="R10" i="2"/>
  <c r="R11" i="2" s="1"/>
  <c r="S12" i="2"/>
  <c r="J11" i="2"/>
  <c r="J14" i="2" s="1"/>
  <c r="J17" i="2" s="1"/>
  <c r="G25" i="10" s="1"/>
  <c r="H25" i="10" s="1"/>
  <c r="I25" i="10" s="1"/>
  <c r="Q10" i="2"/>
  <c r="Q11" i="2" s="1"/>
  <c r="R12" i="2"/>
  <c r="P10" i="2"/>
  <c r="P11" i="2" s="1"/>
  <c r="Q12" i="2"/>
  <c r="Q14" i="2" s="1"/>
  <c r="Q17" i="2" s="1"/>
  <c r="G45" i="10" s="1"/>
  <c r="H45" i="10" s="1"/>
  <c r="I45" i="10" s="1"/>
  <c r="O10" i="2"/>
  <c r="O11" i="2" s="1"/>
  <c r="P12" i="2"/>
  <c r="AD10" i="2"/>
  <c r="N10" i="2"/>
  <c r="E12" i="2"/>
  <c r="E14" i="2" s="1"/>
  <c r="E17" i="2" s="1"/>
  <c r="G8" i="10" s="1"/>
  <c r="H8" i="10" s="1"/>
  <c r="I8" i="10" s="1"/>
  <c r="G138" i="10" l="1"/>
  <c r="H138" i="10" s="1"/>
  <c r="G9" i="10"/>
  <c r="H9" i="10" s="1"/>
  <c r="I9" i="10" s="1"/>
  <c r="F47" i="6"/>
  <c r="G47" i="6" s="1"/>
  <c r="H28" i="10"/>
  <c r="I23" i="10"/>
  <c r="F71" i="6"/>
  <c r="G71" i="6" s="1"/>
  <c r="O11" i="3"/>
  <c r="I28" i="10"/>
  <c r="I38" i="10" s="1"/>
  <c r="F107" i="10"/>
  <c r="F116" i="10"/>
  <c r="F123" i="10" s="1"/>
  <c r="F117" i="10"/>
  <c r="F124" i="10" s="1"/>
  <c r="I103" i="10"/>
  <c r="F115" i="10"/>
  <c r="F122" i="10" s="1"/>
  <c r="I122" i="10" s="1"/>
  <c r="I101" i="10"/>
  <c r="Y18" i="2"/>
  <c r="G101" i="7"/>
  <c r="H101" i="7" s="1"/>
  <c r="I18" i="2"/>
  <c r="G24" i="7"/>
  <c r="H24" i="7" s="1"/>
  <c r="I24" i="7" s="1"/>
  <c r="AB18" i="2"/>
  <c r="G122" i="7"/>
  <c r="H122" i="7" s="1"/>
  <c r="H18" i="2"/>
  <c r="G23" i="7"/>
  <c r="H23" i="7" s="1"/>
  <c r="I23" i="7" s="1"/>
  <c r="V18" i="2"/>
  <c r="G81" i="7"/>
  <c r="H81" i="7" s="1"/>
  <c r="G18" i="2"/>
  <c r="G10" i="7"/>
  <c r="H10" i="7" s="1"/>
  <c r="I10" i="7" s="1"/>
  <c r="L18" i="2"/>
  <c r="G27" i="7"/>
  <c r="H27" i="7" s="1"/>
  <c r="I27" i="7" s="1"/>
  <c r="AA18" i="2"/>
  <c r="G103" i="7"/>
  <c r="H103" i="7" s="1"/>
  <c r="W14" i="2"/>
  <c r="W17" i="2" s="1"/>
  <c r="G82" i="10" s="1"/>
  <c r="H82" i="10" s="1"/>
  <c r="I82" i="10" s="1"/>
  <c r="I84" i="10" s="1"/>
  <c r="I98" i="10" s="1"/>
  <c r="K18" i="2"/>
  <c r="G26" i="7"/>
  <c r="H26" i="7" s="1"/>
  <c r="I26" i="7" s="1"/>
  <c r="Q18" i="2"/>
  <c r="G45" i="7"/>
  <c r="H45" i="7" s="1"/>
  <c r="I45" i="7" s="1"/>
  <c r="J18" i="2"/>
  <c r="G25" i="7"/>
  <c r="H25" i="7" s="1"/>
  <c r="F18" i="2"/>
  <c r="G138" i="7"/>
  <c r="H138" i="7" s="1"/>
  <c r="G9" i="7"/>
  <c r="H9" i="7" s="1"/>
  <c r="I9" i="7" s="1"/>
  <c r="AC18" i="2"/>
  <c r="G123" i="7"/>
  <c r="H123" i="7" s="1"/>
  <c r="Z14" i="2"/>
  <c r="Z17" i="2" s="1"/>
  <c r="G102" i="10" s="1"/>
  <c r="H102" i="10" s="1"/>
  <c r="I102" i="10" s="1"/>
  <c r="X18" i="2"/>
  <c r="G83" i="7"/>
  <c r="H83" i="7" s="1"/>
  <c r="T18" i="2"/>
  <c r="G60" i="7"/>
  <c r="H60" i="7" s="1"/>
  <c r="I60" i="7" s="1"/>
  <c r="E18" i="2"/>
  <c r="G8" i="7"/>
  <c r="H8" i="7" s="1"/>
  <c r="I8" i="7" s="1"/>
  <c r="D14" i="2"/>
  <c r="D17" i="2" s="1"/>
  <c r="F75" i="7"/>
  <c r="F76" i="7"/>
  <c r="F73" i="7"/>
  <c r="I73" i="7" s="1"/>
  <c r="F74" i="7"/>
  <c r="I69" i="7"/>
  <c r="I70" i="7" s="1"/>
  <c r="G7" i="6"/>
  <c r="N7" i="6"/>
  <c r="O7" i="6" s="1"/>
  <c r="F48" i="6"/>
  <c r="G48" i="6" s="1"/>
  <c r="P14" i="2"/>
  <c r="P17" i="2" s="1"/>
  <c r="G44" i="10" s="1"/>
  <c r="H44" i="10" s="1"/>
  <c r="I44" i="10" s="1"/>
  <c r="M14" i="2"/>
  <c r="M17" i="2" s="1"/>
  <c r="G41" i="10" s="1"/>
  <c r="H41" i="10" s="1"/>
  <c r="I41" i="10" s="1"/>
  <c r="I47" i="10" s="1"/>
  <c r="I56" i="10" s="1"/>
  <c r="N11" i="2"/>
  <c r="N14" i="2" s="1"/>
  <c r="N17" i="2" s="1"/>
  <c r="G42" i="10" s="1"/>
  <c r="H42" i="10" s="1"/>
  <c r="I42" i="10" s="1"/>
  <c r="R14" i="2"/>
  <c r="R17" i="2" s="1"/>
  <c r="G46" i="10" s="1"/>
  <c r="H46" i="10" s="1"/>
  <c r="I46" i="10" s="1"/>
  <c r="AD11" i="2"/>
  <c r="AD14" i="2" s="1"/>
  <c r="AD17" i="2" s="1"/>
  <c r="G124" i="10" s="1"/>
  <c r="H124" i="10" s="1"/>
  <c r="U14" i="2"/>
  <c r="U17" i="2" s="1"/>
  <c r="G61" i="10" s="1"/>
  <c r="H61" i="10" s="1"/>
  <c r="I61" i="10" s="1"/>
  <c r="S14" i="2"/>
  <c r="S17" i="2" s="1"/>
  <c r="G59" i="10" s="1"/>
  <c r="H59" i="10" s="1"/>
  <c r="I59" i="10" s="1"/>
  <c r="I62" i="10" s="1"/>
  <c r="I78" i="10" s="1"/>
  <c r="O14" i="2"/>
  <c r="O17" i="2" s="1"/>
  <c r="G43" i="10" s="1"/>
  <c r="H43" i="10" s="1"/>
  <c r="I43" i="10" s="1"/>
  <c r="I124" i="10" l="1"/>
  <c r="G137" i="10"/>
  <c r="H137" i="10" s="1"/>
  <c r="G7" i="10"/>
  <c r="H7" i="10" s="1"/>
  <c r="I7" i="10" s="1"/>
  <c r="I104" i="10"/>
  <c r="F128" i="10"/>
  <c r="I128" i="10" s="1"/>
  <c r="I129" i="10" s="1"/>
  <c r="I123" i="10"/>
  <c r="I125" i="10" s="1"/>
  <c r="F132" i="10"/>
  <c r="F111" i="10"/>
  <c r="I111" i="10" s="1"/>
  <c r="I112" i="10" s="1"/>
  <c r="I107" i="10"/>
  <c r="I108" i="10" s="1"/>
  <c r="O18" i="2"/>
  <c r="G43" i="7"/>
  <c r="H43" i="7" s="1"/>
  <c r="I43" i="7" s="1"/>
  <c r="N18" i="2"/>
  <c r="G42" i="7"/>
  <c r="H42" i="7" s="1"/>
  <c r="I42" i="7" s="1"/>
  <c r="M18" i="2"/>
  <c r="G41" i="7"/>
  <c r="H41" i="7" s="1"/>
  <c r="I41" i="7" s="1"/>
  <c r="S18" i="2"/>
  <c r="G59" i="7"/>
  <c r="H59" i="7" s="1"/>
  <c r="I59" i="7" s="1"/>
  <c r="AD18" i="2"/>
  <c r="AB20" i="2" s="1"/>
  <c r="F70" i="6" s="1"/>
  <c r="G70" i="6" s="1"/>
  <c r="G74" i="6" s="1"/>
  <c r="G124" i="7"/>
  <c r="H124" i="7" s="1"/>
  <c r="H20" i="2"/>
  <c r="F30" i="6" s="1"/>
  <c r="G30" i="6" s="1"/>
  <c r="G34" i="6" s="1"/>
  <c r="R18" i="2"/>
  <c r="G46" i="7"/>
  <c r="H46" i="7" s="1"/>
  <c r="I46" i="7" s="1"/>
  <c r="W18" i="2"/>
  <c r="V20" i="2" s="1"/>
  <c r="F54" i="6" s="1"/>
  <c r="G54" i="6" s="1"/>
  <c r="G58" i="6" s="1"/>
  <c r="G82" i="7"/>
  <c r="H82" i="7" s="1"/>
  <c r="U18" i="2"/>
  <c r="G61" i="7"/>
  <c r="H61" i="7" s="1"/>
  <c r="I61" i="7" s="1"/>
  <c r="H28" i="7"/>
  <c r="I25" i="7"/>
  <c r="I28" i="7" s="1"/>
  <c r="I38" i="7" s="1"/>
  <c r="Z18" i="2"/>
  <c r="Y20" i="2" s="1"/>
  <c r="F62" i="6" s="1"/>
  <c r="G62" i="6" s="1"/>
  <c r="G102" i="7"/>
  <c r="H102" i="7" s="1"/>
  <c r="P18" i="2"/>
  <c r="G44" i="7"/>
  <c r="H44" i="7" s="1"/>
  <c r="D18" i="2"/>
  <c r="G137" i="7"/>
  <c r="H137" i="7" s="1"/>
  <c r="G7" i="7"/>
  <c r="H7" i="7" s="1"/>
  <c r="I75" i="7"/>
  <c r="F82" i="7"/>
  <c r="I74" i="7"/>
  <c r="F81" i="7"/>
  <c r="I76" i="7"/>
  <c r="F83" i="7"/>
  <c r="K65" i="7"/>
  <c r="C16" i="2"/>
  <c r="C15" i="2"/>
  <c r="C6" i="2"/>
  <c r="C8" i="2"/>
  <c r="C9" i="2" l="1"/>
  <c r="C13" i="2"/>
  <c r="C10" i="2"/>
  <c r="C11" i="2" s="1"/>
  <c r="C12" i="2"/>
  <c r="C7" i="2"/>
  <c r="C14" i="2" s="1"/>
  <c r="M20" i="2"/>
  <c r="S20" i="2"/>
  <c r="F46" i="6" s="1"/>
  <c r="G46" i="6" s="1"/>
  <c r="I119" i="10"/>
  <c r="F137" i="10"/>
  <c r="I137" i="10" s="1"/>
  <c r="I139" i="10" s="1"/>
  <c r="I132" i="10"/>
  <c r="I133" i="10" s="1"/>
  <c r="I134" i="10" s="1"/>
  <c r="F138" i="10"/>
  <c r="I138" i="10" s="1"/>
  <c r="I62" i="7"/>
  <c r="L55" i="6"/>
  <c r="L46" i="6"/>
  <c r="G50" i="6"/>
  <c r="G66" i="6"/>
  <c r="L63" i="6"/>
  <c r="K42" i="7"/>
  <c r="I44" i="7"/>
  <c r="I47" i="7" s="1"/>
  <c r="I56" i="7" s="1"/>
  <c r="I7" i="7"/>
  <c r="I77" i="7"/>
  <c r="I83" i="7"/>
  <c r="F96" i="7"/>
  <c r="F103" i="7" s="1"/>
  <c r="I81" i="7"/>
  <c r="F94" i="7"/>
  <c r="F101" i="7" s="1"/>
  <c r="I82" i="7"/>
  <c r="F91" i="7"/>
  <c r="I91" i="7" s="1"/>
  <c r="I92" i="7" s="1"/>
  <c r="F95" i="7"/>
  <c r="F102" i="7" s="1"/>
  <c r="F116" i="7" s="1"/>
  <c r="F123" i="7" s="1"/>
  <c r="F87" i="7"/>
  <c r="I87" i="7" s="1"/>
  <c r="I88" i="7" s="1"/>
  <c r="F38" i="6"/>
  <c r="G38" i="6" s="1"/>
  <c r="G42" i="6" s="1"/>
  <c r="C17" i="2" l="1"/>
  <c r="I78" i="7"/>
  <c r="I103" i="7"/>
  <c r="F117" i="7"/>
  <c r="F124" i="7" s="1"/>
  <c r="I124" i="7" s="1"/>
  <c r="F132" i="7"/>
  <c r="F128" i="7"/>
  <c r="I128" i="7" s="1"/>
  <c r="I129" i="7" s="1"/>
  <c r="I123" i="7"/>
  <c r="I101" i="7"/>
  <c r="F115" i="7"/>
  <c r="F122" i="7" s="1"/>
  <c r="I122" i="7" s="1"/>
  <c r="I84" i="7"/>
  <c r="I98" i="7" s="1"/>
  <c r="F107" i="7"/>
  <c r="I102" i="7"/>
  <c r="G6" i="10" l="1"/>
  <c r="H6" i="10" s="1"/>
  <c r="C18" i="2"/>
  <c r="C20" i="2" s="1"/>
  <c r="G6" i="7"/>
  <c r="H6" i="7" s="1"/>
  <c r="I132" i="7"/>
  <c r="I133" i="7" s="1"/>
  <c r="F138" i="7"/>
  <c r="I138" i="7" s="1"/>
  <c r="F137" i="7"/>
  <c r="I137" i="7" s="1"/>
  <c r="I125" i="7"/>
  <c r="I104" i="7"/>
  <c r="F111" i="7"/>
  <c r="I111" i="7" s="1"/>
  <c r="I112" i="7" s="1"/>
  <c r="I107" i="7"/>
  <c r="I108" i="7" s="1"/>
  <c r="I6" i="7" l="1"/>
  <c r="I11" i="7" s="1"/>
  <c r="I20" i="7" s="1"/>
  <c r="H11" i="7"/>
  <c r="F22" i="6"/>
  <c r="G22" i="6" s="1"/>
  <c r="G26" i="6" s="1"/>
  <c r="F6" i="6"/>
  <c r="I6" i="10"/>
  <c r="I11" i="10" s="1"/>
  <c r="I20" i="10" s="1"/>
  <c r="I140" i="10" s="1"/>
  <c r="H11" i="10"/>
  <c r="I139" i="7"/>
  <c r="I134" i="7"/>
  <c r="I119" i="7"/>
  <c r="G6" i="6" l="1"/>
  <c r="G12" i="6" s="1"/>
  <c r="N6" i="6"/>
  <c r="O6" i="6" s="1"/>
  <c r="O12" i="6" s="1"/>
  <c r="I141" i="10"/>
  <c r="I144" i="10" s="1"/>
  <c r="I142" i="10"/>
  <c r="I143" i="10" s="1"/>
  <c r="I140" i="7"/>
  <c r="I142" i="7" s="1"/>
  <c r="I143" i="7" s="1"/>
  <c r="O14" i="6" l="1"/>
  <c r="O15" i="6" s="1"/>
  <c r="O13" i="6"/>
  <c r="O16" i="6" s="1"/>
  <c r="G13" i="6"/>
  <c r="G14" i="6" s="1"/>
  <c r="G15" i="6" s="1"/>
  <c r="I141" i="7"/>
  <c r="I144" i="7" s="1"/>
  <c r="I150" i="7" s="1"/>
  <c r="G1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5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NO ES SUFICIENTE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5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NO ES SUFICIENTE </t>
        </r>
      </text>
    </comment>
  </commentList>
</comments>
</file>

<file path=xl/sharedStrings.xml><?xml version="1.0" encoding="utf-8"?>
<sst xmlns="http://schemas.openxmlformats.org/spreadsheetml/2006/main" count="795" uniqueCount="226">
  <si>
    <t xml:space="preserve">Tipo de Zona </t>
  </si>
  <si>
    <t xml:space="preserve">Total Área </t>
  </si>
  <si>
    <t xml:space="preserve">Numero de Parques </t>
  </si>
  <si>
    <t xml:space="preserve">Numero total de áreas verdes </t>
  </si>
  <si>
    <t>Total de monumentos, astas, esculturas y  placas</t>
  </si>
  <si>
    <t xml:space="preserve">total de gimnasios calistenia </t>
  </si>
  <si>
    <t>total de gimnasios biosaludables</t>
  </si>
  <si>
    <t>total de juegos tradicionales</t>
  </si>
  <si>
    <t>Total de juegos modernos</t>
  </si>
  <si>
    <t xml:space="preserve">Parques y áreas verdes zona oriental </t>
  </si>
  <si>
    <t>Parques y áreas verdes zona sur</t>
  </si>
  <si>
    <t xml:space="preserve">Parques y áreas verdes zona occidental </t>
  </si>
  <si>
    <t>Parques y áresas verdes zona Norte</t>
  </si>
  <si>
    <t>Total</t>
  </si>
  <si>
    <t xml:space="preserve">Distribución áreas zonas verdes y parques municipio de Bucaramanga. </t>
  </si>
  <si>
    <t xml:space="preserve">ACTIVIDADES A DESARROLLAR </t>
  </si>
  <si>
    <t>Actividad</t>
  </si>
  <si>
    <t xml:space="preserve">Descripción </t>
  </si>
  <si>
    <t xml:space="preserve">Limpieza de parques y zonas verdes </t>
  </si>
  <si>
    <t>Consiste en la limpieza de la cobertura vegetal en el interior de los jardines que se encuentran en los parques y áreas verdes del municipio. Dentro de esta actividad se contempla el deshierbe manual, recolección de hojas secas y limpieza general de los residuos presentes en dichos escenarios; de igual forma, los parqueros estarán en capacidad de operar sistemas de riego cuando existan en los deferentes parques y zonas verdes del municipio.
Para esta actividad se dispondrá de parqueros fijos y/o móviles de acuerdo con la necesidad del municipio y la capacidad operativa ofertada; y la distribución se realizará de manera coordinada entre el municipio y la EMAB S.A. E.S.P.</t>
  </si>
  <si>
    <t xml:space="preserve">Recolección y Transporte de  Residuos Solidos </t>
  </si>
  <si>
    <t xml:space="preserve">Consiste en la recolección y transporte diferenciado hasta el sitio de disposición final de los desechos generados o resultantes del desarrollo de las actividades limpieza, lavado, poda, tala y corte de césped en los parques y zonas verdes objeto de intervención. 
Para esta actividad de contará con vehículos adecuados para cada tipo de residuos y el desarrollo de actividades se realizará de forma coordinada entre el municipio y la EMAB S.A. E.S.P, de acuerdo con la necesidad y la capacidad operativa ofertada. </t>
  </si>
  <si>
    <t xml:space="preserve">Corte de Césped </t>
  </si>
  <si>
    <t xml:space="preserve">Consiste en el desarrollo de actividades tendientes a reducir la altura del césped en un área determinada mediante el uso de herramientas o maquinaria específica, con el fin de antenerlo en condiciones óptimas, estéticas y saludables. 
Para esta actividad se contará con el recurso humano, herramientas y equipos y la programación de intervenciones será coordinada entre el municipio de Bucaramanga y la EMAB S.A. E.S.P. de acuerdo con la necesidad del municipio y la capacidad operativa ofertada. </t>
  </si>
  <si>
    <t xml:space="preserve">Esta actividad consiste en la siembra de especies ornamentales, en la cual se tendrá en cuenta: 
-selección de especies
-preparación del terreno
-planificación y diseño de la siembra
-siembra. 
Para esta actividad se contará con el recurso humano, herramientas y equipos y la programación de la siembra será coordinada entre el municipio de Bucaramanga y la EMAB S.A. E.S.P., de acuerdo con la necesidad del municipio y la capacidad operativa ofertada.
Esta actividad consiste en el establecimiento de una capa de gramíneas, que proporcione una superficie verde natural. </t>
  </si>
  <si>
    <t xml:space="preserve">Siembra de coberturas vegetales </t>
  </si>
  <si>
    <t>Para el desarrollo de esta actividad se tendrá en cuenta:
- Selección del Tipo de Césped
- Preparación del Terreno
- Siembra del Césped 
- Fertilización 
Para esta actividad se contará con el recurso humano, herramientas y equipos y la programación de la siembra será coordinada entre el municipio de Bucaramanga y la EMAB S.A. E.S.P., de acuerdo con la necesidad del municipio y la capacidad operativa ofertada.</t>
  </si>
  <si>
    <t xml:space="preserve">Siembra de césped </t>
  </si>
  <si>
    <t>Esta actividad consiste en el mantenimiento de las coberturas vegetales mediante la fertilización química y orgánica de las coberturas vegetales plantadas. 
Para esta actividad se contará con el recurso humano, herramientas, insumos y equipos y la programación del mantenimiento será coordinada entre el municipio de Bucaramanga y la EMAB S.A. E.S.P., de acuerdo con la necesidad del municipio y la capacidad operativa ofertada.</t>
  </si>
  <si>
    <t xml:space="preserve">Mantenimiento de coberturas vegetales </t>
  </si>
  <si>
    <t xml:space="preserve">Esta actividad consiste en la irrigación de material vegetal en diferentes sectores seleccionados por el municipio a fin de mejorar la probabilidad de supervivencia y establecimiento de las diferentes coberturas presentes en los parques y zonas verdes urbanas. Se realizará empleando vehículos de tipo carro cisterna y/o empleando los diferentes puntos hidráulicos existentes en dichos espacios. </t>
  </si>
  <si>
    <t xml:space="preserve">Riego a coberturas vegetales </t>
  </si>
  <si>
    <t xml:space="preserve">Para esta actividad se contará con el recurso humano, herramientas, insumos y equipos y la programación será coordinada entre el municipio de Bucaramanga y la EMAB S.A. E.S.P., de acuerdo con la necesidad del municipio y la capacidad operativa ofertada. 
Proceso de aislar y confinar los residuos sólidos en especial los no aprovechables, en forma definitiva, en áreas diseñadas para evitar la contaminación, y los daños o riesgos a la salud humana y al medio ambiente. </t>
  </si>
  <si>
    <t xml:space="preserve">Disposición final </t>
  </si>
  <si>
    <t xml:space="preserve">Registro de evidencias y soportes de las intervenciones efectuadas en el marco de la atención a puntos críticos y sanitarios, mediante el uso de una herramienta digital y entrega de información georreferenciada que servirá en el proceso de actualización del inventario de puntos críticos, y al desarrollo fichas u hojas de vida de puntos críticos. </t>
  </si>
  <si>
    <t xml:space="preserve">Registro de intervenciones </t>
  </si>
  <si>
    <t>CONCEPTO</t>
  </si>
  <si>
    <t xml:space="preserve">LIMPIEZA DE PARQUES </t>
  </si>
  <si>
    <t xml:space="preserve">Parquero </t>
  </si>
  <si>
    <t>Profesional Lider SST</t>
  </si>
  <si>
    <t>Técnicos SST</t>
  </si>
  <si>
    <t>Supervisores</t>
  </si>
  <si>
    <t>Cantidad Contrato</t>
  </si>
  <si>
    <t>Camioneta</t>
  </si>
  <si>
    <t>Herramientas general</t>
  </si>
  <si>
    <t xml:space="preserve">Ayudante de recolección </t>
  </si>
  <si>
    <t>Ayudante Volqueta</t>
  </si>
  <si>
    <t>Técnico víal</t>
  </si>
  <si>
    <t xml:space="preserve">RECOLECCIÓN Y TRANSPORTE DE RESIDUOS </t>
  </si>
  <si>
    <t>Veh. Recolector</t>
  </si>
  <si>
    <t>Volqueta sencilla</t>
  </si>
  <si>
    <t>CORTE DE CÉSPED</t>
  </si>
  <si>
    <t>Guadañador</t>
  </si>
  <si>
    <t>Ayudante</t>
  </si>
  <si>
    <t xml:space="preserve">Coordinador de intervención </t>
  </si>
  <si>
    <t>SIEMBRA DE COBERTURAS VEGETALES</t>
  </si>
  <si>
    <t>Jardinero</t>
  </si>
  <si>
    <t>Profesional SST</t>
  </si>
  <si>
    <t>Ingeniero Forestal</t>
  </si>
  <si>
    <t>Insecticida (L)</t>
  </si>
  <si>
    <t>Fertilizante (kg)</t>
  </si>
  <si>
    <t>Material Vegetal (und)</t>
  </si>
  <si>
    <t>Hidrorretenedor (kg)</t>
  </si>
  <si>
    <t>Cantidad</t>
  </si>
  <si>
    <t>SIEMBRA DE CÉSPED</t>
  </si>
  <si>
    <t>Obrero</t>
  </si>
  <si>
    <t>Ingenerio Forestal</t>
  </si>
  <si>
    <t>Grama dulce (m²)</t>
  </si>
  <si>
    <t>MANTENIMIENTO DE COBERTURAS VEGETALES</t>
  </si>
  <si>
    <t>Fertilizante O (kg)</t>
  </si>
  <si>
    <t>Fertilizante Ing (kg)</t>
  </si>
  <si>
    <t xml:space="preserve">RIEGO A COBERTURAS VEGETALES </t>
  </si>
  <si>
    <t xml:space="preserve">Obrero </t>
  </si>
  <si>
    <t xml:space="preserve">Supervisor </t>
  </si>
  <si>
    <t>Carro cisterna</t>
  </si>
  <si>
    <t xml:space="preserve">Manguera </t>
  </si>
  <si>
    <t>Auxilio de Transporte</t>
  </si>
  <si>
    <t xml:space="preserve">Parafiscales </t>
  </si>
  <si>
    <t xml:space="preserve">Aportes Pension </t>
  </si>
  <si>
    <t>ARL</t>
  </si>
  <si>
    <t xml:space="preserve">Cesantias </t>
  </si>
  <si>
    <t>Int/Cesantias</t>
  </si>
  <si>
    <t xml:space="preserve">Prima de servicio </t>
  </si>
  <si>
    <t xml:space="preserve">Vacaciones </t>
  </si>
  <si>
    <t xml:space="preserve">Salario Base 2025 </t>
  </si>
  <si>
    <t>Total Salario</t>
  </si>
  <si>
    <t>Subtotal Salario + Parafiscales + Aux trans</t>
  </si>
  <si>
    <t xml:space="preserve">Dotación </t>
  </si>
  <si>
    <t>Epp</t>
  </si>
  <si>
    <t>Valor total por trabajador</t>
  </si>
  <si>
    <t>Valor total por grupo de trabajadores por cargo mensual</t>
  </si>
  <si>
    <t xml:space="preserve">Total mensual personal por área </t>
  </si>
  <si>
    <t xml:space="preserve">item </t>
  </si>
  <si>
    <t>Concepto</t>
  </si>
  <si>
    <t xml:space="preserve">Personal para la ejecución connvenio </t>
  </si>
  <si>
    <t xml:space="preserve">Costo mes </t>
  </si>
  <si>
    <t>Cotos total</t>
  </si>
  <si>
    <t>Costo mensual</t>
  </si>
  <si>
    <t>Total mensual</t>
  </si>
  <si>
    <t>Total mensual por Actividad</t>
  </si>
  <si>
    <t xml:space="preserve">Meses </t>
  </si>
  <si>
    <t>EQ operación</t>
  </si>
  <si>
    <t xml:space="preserve">Insumos Operación </t>
  </si>
  <si>
    <t>EQ Operación</t>
  </si>
  <si>
    <t xml:space="preserve">SUBTOTAL COSTO DIRECTO </t>
  </si>
  <si>
    <t xml:space="preserve">ADMINISTRACIÓN </t>
  </si>
  <si>
    <t xml:space="preserve">IVA SOBRE ADMINISTRACIÓN </t>
  </si>
  <si>
    <t xml:space="preserve">TOTAL PERSONAL CONVENIO </t>
  </si>
  <si>
    <t xml:space="preserve">Costo disposición final </t>
  </si>
  <si>
    <t xml:space="preserve">PRESUPUESTO GENERAL </t>
  </si>
  <si>
    <t xml:space="preserve">Personal actividad limpieza de parques </t>
  </si>
  <si>
    <t xml:space="preserve">EQ operación limpieza de parques </t>
  </si>
  <si>
    <t xml:space="preserve">Insumos Lipieza de parques </t>
  </si>
  <si>
    <t>PRESUPUESTO POR ACTIVIDAD LIMPIEZA DE PARQUES</t>
  </si>
  <si>
    <t xml:space="preserve">PRESUPUESTO POR ACTIVIDAD RECOLECCIÓN Y TRANSPORTE DE RESIDUOS </t>
  </si>
  <si>
    <t xml:space="preserve">Personal actividad </t>
  </si>
  <si>
    <t xml:space="preserve">Insumos </t>
  </si>
  <si>
    <t>PRESUPUESTO POR ACTIVIDAD CORTE DE CESPED</t>
  </si>
  <si>
    <t>PRESUPUESTO POR ACTIVIDAD SIEMBRA DE COBERTURAS VEGETALES</t>
  </si>
  <si>
    <t>PRESUPUESTO POR ACTIVIDAD SIEMBRA DE CESPED</t>
  </si>
  <si>
    <t>PRESUPUESTO POR ACTIVIDAD MANTENIMIENTO DE COBERTURAS VEGETALES</t>
  </si>
  <si>
    <t>PRESUPUESTO POR ACTIVIDAD RIEGO DE COBERTURAS VEGETALES</t>
  </si>
  <si>
    <t xml:space="preserve">MESES DE TRABAJO </t>
  </si>
  <si>
    <t>ACTIVIDAD LIMPIEZA DE PARQUES</t>
  </si>
  <si>
    <t>ACTIVIDAD RECOLECCIÓN Y TRANSPORTE DE RESIDUOS</t>
  </si>
  <si>
    <t xml:space="preserve">ACTIVIDAD CORTE DE CÉSPED </t>
  </si>
  <si>
    <t>ACTIVIDAD SIEMBRA DE COBERTURAS VEGETALES</t>
  </si>
  <si>
    <t>ACTIVIDAD MANTENIMIENTO DE COBERTURAS VEGETALES</t>
  </si>
  <si>
    <t>ACTIVIDAD RIEGO DE COBERTURAS VEGETALES</t>
  </si>
  <si>
    <t>DISPOSICIÓN FINAL (APORTE EMAB)</t>
  </si>
  <si>
    <t>REGISTRO DE INTERVENCIONES (APORTE EMAB)</t>
  </si>
  <si>
    <t xml:space="preserve">APORTE MENSUAL ALCALDÍA </t>
  </si>
  <si>
    <t>APORTE MENSUAL EMAB</t>
  </si>
  <si>
    <t xml:space="preserve">TOTAL MENSUAL </t>
  </si>
  <si>
    <t>.</t>
  </si>
  <si>
    <r>
      <t>VALOR MENSUAL POR ACTIVIDAD CONVENIO (</t>
    </r>
    <r>
      <rPr>
        <b/>
        <sz val="11"/>
        <color rgb="FFFF0000"/>
        <rFont val="Calibri"/>
        <family val="2"/>
        <scheme val="minor"/>
      </rPr>
      <t>PROPUESTA</t>
    </r>
    <r>
      <rPr>
        <b/>
        <sz val="11"/>
        <color theme="1"/>
        <rFont val="Calibri"/>
        <family val="2"/>
        <scheme val="minor"/>
      </rPr>
      <t>)</t>
    </r>
  </si>
  <si>
    <t>UTILIDAD</t>
  </si>
  <si>
    <t xml:space="preserve">UTILIDAD </t>
  </si>
  <si>
    <t>IVA SOBRE UTILIDAD</t>
  </si>
  <si>
    <t>DOTACIONES + EPP</t>
  </si>
  <si>
    <t>LIMPIEZA DE PARQUES</t>
  </si>
  <si>
    <t>RECURSO HUMANO</t>
  </si>
  <si>
    <t>DESCRIPCIÓN</t>
  </si>
  <si>
    <t>CANT</t>
  </si>
  <si>
    <t xml:space="preserve"> Parqueros </t>
  </si>
  <si>
    <t xml:space="preserve"> Coordinador de intervencion  </t>
  </si>
  <si>
    <t xml:space="preserve"> Profesional Lider SST </t>
  </si>
  <si>
    <t xml:space="preserve"> Tecnicos SST </t>
  </si>
  <si>
    <t xml:space="preserve"> Supervisores </t>
  </si>
  <si>
    <t>TRANSPORTE</t>
  </si>
  <si>
    <t xml:space="preserve">Camioneta doble cabina con platon (incluye combustible, conductor y mantenimiento) </t>
  </si>
  <si>
    <t>HERRAMIENTAS Y EQUIPOS</t>
  </si>
  <si>
    <t>Grupo de Herramientas e insumos para actividad de limpieza</t>
  </si>
  <si>
    <t>RECOLECCIÓN Y TRANSPORTE DE RESIDUOS</t>
  </si>
  <si>
    <t>Ayudantes Recolector</t>
  </si>
  <si>
    <t>Ayudantes Volqueta</t>
  </si>
  <si>
    <t>Tecnicos SST</t>
  </si>
  <si>
    <t>Tecnico Vial</t>
  </si>
  <si>
    <t>Vehiculo Recolector 17 y3 (Incluye Conductor, combustible y mantenimiento)</t>
  </si>
  <si>
    <t>Volqueta Sencilla (Incluye Conductor, combustible y mantenimiento)</t>
  </si>
  <si>
    <t>Grupo de herramientas e insumos para Recolección y Transporte</t>
  </si>
  <si>
    <t xml:space="preserve">Coordinador de intervencion </t>
  </si>
  <si>
    <t>Camioneta doble cabina con platón (incluye combustible, conductor y mantenimiento)</t>
  </si>
  <si>
    <t>Grupo de Herramientas por cuadrilla con mantenimiento</t>
  </si>
  <si>
    <t>INSUMOS</t>
  </si>
  <si>
    <t>Material vegetal de tipo ornamental</t>
  </si>
  <si>
    <t>Fertilizante agricola (NPK) Kg</t>
  </si>
  <si>
    <t>Insecticida Sistémico (Litro)</t>
  </si>
  <si>
    <t>Camioneta doble cabina con platon (incluye combustible, conductor y mantenimiento)</t>
  </si>
  <si>
    <t>Grama dulce (m2)</t>
  </si>
  <si>
    <t>Fertilizante agricola (bto de 50 kgr)</t>
  </si>
  <si>
    <t>Fertilizante orgánico (bulto de 50 kg)</t>
  </si>
  <si>
    <t>Fertilizante inorgánico (bulto de 50 kg) (NPK)</t>
  </si>
  <si>
    <t>Insecticida (litros) (sistemico)</t>
  </si>
  <si>
    <t>RIEGO A COBERTURAS VEGETALES</t>
  </si>
  <si>
    <t>Carro cisterna con conductor y combustible</t>
  </si>
  <si>
    <t>Dotacion de Mangueras de 100 mts</t>
  </si>
  <si>
    <t>Proceso de aislar y confinar los residuos sólidos en especial los no aprovechables, en forma definitiva, en áreas diseñadas para evitar la contaminación, y los daños o riesgos a la salud humana y al medio ambiente. Valorado por tonelada</t>
  </si>
  <si>
    <r>
      <t xml:space="preserve">REGISTRO DE INTERVENCIONES
</t>
    </r>
    <r>
      <rPr>
        <sz val="11"/>
        <rFont val="Arial Narrow"/>
        <family val="2"/>
      </rPr>
      <t>(Aporte EMAB S.A. E.S.P. en Especie)</t>
    </r>
  </si>
  <si>
    <r>
      <t xml:space="preserve">Registro de evidencias y soportes de las intervenciones efectuadas en el marco de la atención a puntos críticos y sanitarios, mediante el uso de una herrarmienta digital y entrega de información georreferenciada que servira en el proceso de actualización del inventario de puntos críticos.
</t>
    </r>
    <r>
      <rPr>
        <b/>
        <sz val="11"/>
        <color rgb="FF000000"/>
        <rFont val="Arial Narrow"/>
        <family val="2"/>
      </rPr>
      <t xml:space="preserve"> (Aporte EMAB en especie). </t>
    </r>
  </si>
  <si>
    <t xml:space="preserve">UNIDAD </t>
  </si>
  <si>
    <t>TIEMPO (MESES)</t>
  </si>
  <si>
    <t xml:space="preserve">VALOR PARCIAL </t>
  </si>
  <si>
    <t xml:space="preserve">VALOR MENSUAL </t>
  </si>
  <si>
    <t xml:space="preserve">SUB TOTAL DE MANO DE OBRA </t>
  </si>
  <si>
    <t xml:space="preserve">SUB TOTAL DE TRANSPORTE </t>
  </si>
  <si>
    <t>1. LIMPIEZA DE PARQUES</t>
  </si>
  <si>
    <t>SALARIO</t>
  </si>
  <si>
    <t xml:space="preserve">VALOR UNITARIO </t>
  </si>
  <si>
    <t xml:space="preserve">SUBTOTAL HERRAMIENTAS Y EQUIPOS </t>
  </si>
  <si>
    <t xml:space="preserve">1) TOTAL LIMPIEZA DE PARQUES </t>
  </si>
  <si>
    <t>2. RECOLECCIÓN Y TRANSPORTE DE RESIDUOS</t>
  </si>
  <si>
    <t xml:space="preserve">SUB TOTAL RECURSO HUMANO </t>
  </si>
  <si>
    <t xml:space="preserve">2) TOTAL RECOLECCIÓN Y TRANSPORTE DE RESIDUOS </t>
  </si>
  <si>
    <t xml:space="preserve">3. CORTE DE CÉSPED </t>
  </si>
  <si>
    <t>4. SIEMBRA DE COBERTURAS VEGETALES</t>
  </si>
  <si>
    <t xml:space="preserve">SUB TOTAL HERRAMIENTAS Y EQUIPOS </t>
  </si>
  <si>
    <t xml:space="preserve">SUB TOTAL INSUMOS </t>
  </si>
  <si>
    <t>Dotacion de herramientas y equipos</t>
  </si>
  <si>
    <t xml:space="preserve">3) TOTAL CORTE DE CESPED </t>
  </si>
  <si>
    <t xml:space="preserve">4) TOTAL SIEMBRA DE COBERTURAS VEGETALES </t>
  </si>
  <si>
    <t>5. SIEMBRA DE CÉSPED</t>
  </si>
  <si>
    <t xml:space="preserve">Materia organica </t>
  </si>
  <si>
    <t xml:space="preserve">5) TOTAL DE SIEMBRA DE CESPED </t>
  </si>
  <si>
    <t>6. MANTENIMIENTO DE COBERTURAS VEGETALES</t>
  </si>
  <si>
    <t xml:space="preserve">Dotacion herramientas y equipos </t>
  </si>
  <si>
    <t>6) TOTAL MANTENIMIENTO DE COBERTURAS VEGETALES</t>
  </si>
  <si>
    <t>7. RIEGO A COBERTURAS VEGETALES</t>
  </si>
  <si>
    <t>7) TOTAL RIEGO A COBERTURAS VEGETALES</t>
  </si>
  <si>
    <t>ADMINISTRACIÓN (%)</t>
  </si>
  <si>
    <t>3.82%</t>
  </si>
  <si>
    <t>UTILIDAD ( %)</t>
  </si>
  <si>
    <t>6.18%</t>
  </si>
  <si>
    <t>IVA SOBRE UTILIDAD ( %)</t>
  </si>
  <si>
    <t xml:space="preserve">TOTAL  </t>
  </si>
  <si>
    <t>TOTAL COSTO DIRECTO = (1)+(2)+(3)+(4)+(5)+(6)+(7)</t>
  </si>
  <si>
    <t>“APOYO A LAS ACTIVIDADES RELACIONADAS CON LA LIMPIEZA, MANTENIMIENTO Y EMBELLECIMIENTO DE PARQUES Y ZONAS VERDES UBICADAS EN EL ESPACIO PUBLICO DEL MUNICIPIO DE BUCARAMANGA, SANTANDER.”</t>
  </si>
  <si>
    <t>Auxiliar Administrativo</t>
  </si>
  <si>
    <t xml:space="preserve">8. COORDINACIÓN GENERAL DEL PROYECTO </t>
  </si>
  <si>
    <t xml:space="preserve">Cordinador general del proyecto </t>
  </si>
  <si>
    <t xml:space="preserve">8) TOTAL COORDINACION GENERAL DEL PROYECTO </t>
  </si>
  <si>
    <t xml:space="preserve">valor del conevenio </t>
  </si>
  <si>
    <t xml:space="preserve">administracion </t>
  </si>
  <si>
    <t>VLR</t>
  </si>
  <si>
    <t xml:space="preserve">A CONTRATAR </t>
  </si>
  <si>
    <t xml:space="preserve">QUEDAN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</si>
</sst>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-&quot;$&quot;\ * #,##0_-;\-&quot;$&quot;\ * #,##0_-;_-&quot;$&quot;\ 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000000"/>
      <name val="Arial Narrow"/>
      <family val="2"/>
    </font>
    <font>
      <b/>
      <sz val="11"/>
      <color theme="0"/>
      <name val="Arial Narrow"/>
      <family val="2"/>
    </font>
    <font>
      <b/>
      <sz val="14"/>
      <name val="Arial Narrow"/>
      <family val="2"/>
    </font>
    <font>
      <b/>
      <sz val="11"/>
      <name val="Calibri Light"/>
      <family val="2"/>
      <scheme val="major"/>
    </font>
  </fonts>
  <fills count="2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5" tint="0.39997558519241921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textRotation="90" wrapText="1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textRotation="90" wrapText="1"/>
    </xf>
    <xf numFmtId="0" fontId="2" fillId="0" borderId="1" xfId="0" applyFont="1" applyBorder="1" applyAlignment="1">
      <alignment wrapText="1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applyFont="1" applyBorder="1"/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wrapText="1"/>
    </xf>
    <xf numFmtId="10" fontId="0" fillId="0" borderId="0" xfId="0" applyNumberFormat="1"/>
    <xf numFmtId="165" fontId="0" fillId="0" borderId="0" xfId="1" applyNumberFormat="1" applyFont="1"/>
    <xf numFmtId="164" fontId="2" fillId="0" borderId="0" xfId="0" applyNumberFormat="1" applyFont="1"/>
    <xf numFmtId="165" fontId="3" fillId="0" borderId="0" xfId="1" applyNumberFormat="1" applyFont="1" applyBorder="1" applyAlignment="1">
      <alignment horizontal="center" vertical="center"/>
    </xf>
    <xf numFmtId="165" fontId="0" fillId="0" borderId="2" xfId="1" applyNumberFormat="1" applyFont="1" applyBorder="1"/>
    <xf numFmtId="165" fontId="3" fillId="0" borderId="2" xfId="1" applyNumberFormat="1" applyFont="1" applyBorder="1" applyAlignment="1">
      <alignment horizontal="center" vertical="center"/>
    </xf>
    <xf numFmtId="164" fontId="2" fillId="0" borderId="2" xfId="0" applyNumberFormat="1" applyFont="1" applyBorder="1"/>
    <xf numFmtId="165" fontId="0" fillId="0" borderId="0" xfId="1" applyNumberFormat="1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165" fontId="0" fillId="0" borderId="1" xfId="1" applyNumberFormat="1" applyFont="1" applyBorder="1" applyAlignment="1">
      <alignment horizontal="center"/>
    </xf>
    <xf numFmtId="9" fontId="0" fillId="0" borderId="1" xfId="0" applyNumberFormat="1" applyBorder="1"/>
    <xf numFmtId="165" fontId="0" fillId="0" borderId="1" xfId="1" applyNumberFormat="1" applyFont="1" applyBorder="1"/>
    <xf numFmtId="165" fontId="0" fillId="0" borderId="0" xfId="1" applyNumberFormat="1" applyFont="1" applyBorder="1"/>
    <xf numFmtId="165" fontId="0" fillId="0" borderId="0" xfId="0" applyNumberFormat="1"/>
    <xf numFmtId="165" fontId="0" fillId="0" borderId="2" xfId="0" applyNumberFormat="1" applyBorder="1"/>
    <xf numFmtId="165" fontId="0" fillId="2" borderId="2" xfId="1" applyNumberFormat="1" applyFont="1" applyFill="1" applyBorder="1"/>
    <xf numFmtId="165" fontId="0" fillId="2" borderId="0" xfId="1" applyNumberFormat="1" applyFont="1" applyFill="1"/>
    <xf numFmtId="165" fontId="0" fillId="2" borderId="2" xfId="0" applyNumberFormat="1" applyFill="1" applyBorder="1"/>
    <xf numFmtId="0" fontId="0" fillId="2" borderId="0" xfId="0" applyFill="1"/>
    <xf numFmtId="0" fontId="0" fillId="2" borderId="2" xfId="0" applyFill="1" applyBorder="1"/>
    <xf numFmtId="165" fontId="4" fillId="2" borderId="2" xfId="1" applyNumberFormat="1" applyFont="1" applyFill="1" applyBorder="1" applyAlignment="1">
      <alignment horizontal="right" vertical="center" wrapText="1"/>
    </xf>
    <xf numFmtId="165" fontId="4" fillId="2" borderId="0" xfId="1" applyNumberFormat="1" applyFont="1" applyFill="1" applyBorder="1" applyAlignment="1">
      <alignment horizontal="right" vertical="center" wrapText="1"/>
    </xf>
    <xf numFmtId="44" fontId="0" fillId="2" borderId="0" xfId="1" applyFont="1" applyFill="1"/>
    <xf numFmtId="165" fontId="2" fillId="0" borderId="0" xfId="1" applyNumberFormat="1" applyFont="1" applyBorder="1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5" fontId="0" fillId="0" borderId="8" xfId="1" applyNumberFormat="1" applyFont="1" applyBorder="1"/>
    <xf numFmtId="0" fontId="2" fillId="0" borderId="7" xfId="0" applyFont="1" applyBorder="1"/>
    <xf numFmtId="165" fontId="5" fillId="0" borderId="8" xfId="1" applyNumberFormat="1" applyFont="1" applyBorder="1"/>
    <xf numFmtId="0" fontId="0" fillId="0" borderId="8" xfId="0" applyBorder="1"/>
    <xf numFmtId="0" fontId="2" fillId="0" borderId="9" xfId="0" applyFont="1" applyBorder="1"/>
    <xf numFmtId="0" fontId="2" fillId="0" borderId="10" xfId="0" applyFont="1" applyBorder="1"/>
    <xf numFmtId="165" fontId="2" fillId="0" borderId="10" xfId="1" applyNumberFormat="1" applyFont="1" applyBorder="1"/>
    <xf numFmtId="165" fontId="5" fillId="0" borderId="11" xfId="1" applyNumberFormat="1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8" xfId="0" applyBorder="1"/>
    <xf numFmtId="44" fontId="0" fillId="0" borderId="19" xfId="1" applyFont="1" applyBorder="1"/>
    <xf numFmtId="165" fontId="0" fillId="0" borderId="19" xfId="1" applyNumberFormat="1" applyFont="1" applyBorder="1" applyAlignment="1">
      <alignment horizontal="center"/>
    </xf>
    <xf numFmtId="165" fontId="0" fillId="0" borderId="19" xfId="1" applyNumberFormat="1" applyFont="1" applyBorder="1"/>
    <xf numFmtId="0" fontId="0" fillId="0" borderId="9" xfId="0" applyBorder="1"/>
    <xf numFmtId="0" fontId="2" fillId="0" borderId="20" xfId="0" applyFont="1" applyBorder="1"/>
    <xf numFmtId="0" fontId="0" fillId="0" borderId="20" xfId="0" applyBorder="1"/>
    <xf numFmtId="44" fontId="6" fillId="0" borderId="21" xfId="0" applyNumberFormat="1" applyFont="1" applyBorder="1"/>
    <xf numFmtId="0" fontId="0" fillId="0" borderId="22" xfId="0" applyBorder="1"/>
    <xf numFmtId="0" fontId="0" fillId="0" borderId="23" xfId="0" applyBorder="1"/>
    <xf numFmtId="165" fontId="0" fillId="0" borderId="23" xfId="1" applyNumberFormat="1" applyFont="1" applyBorder="1"/>
    <xf numFmtId="165" fontId="0" fillId="0" borderId="24" xfId="1" applyNumberFormat="1" applyFont="1" applyBorder="1"/>
    <xf numFmtId="0" fontId="2" fillId="0" borderId="25" xfId="0" applyFont="1" applyBorder="1"/>
    <xf numFmtId="0" fontId="0" fillId="0" borderId="25" xfId="0" applyBorder="1"/>
    <xf numFmtId="44" fontId="0" fillId="0" borderId="26" xfId="0" applyNumberFormat="1" applyBorder="1"/>
    <xf numFmtId="0" fontId="2" fillId="3" borderId="0" xfId="0" applyFont="1" applyFill="1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65" fontId="0" fillId="4" borderId="0" xfId="1" applyNumberFormat="1" applyFont="1" applyFill="1"/>
    <xf numFmtId="165" fontId="0" fillId="4" borderId="2" xfId="1" applyNumberFormat="1" applyFont="1" applyFill="1" applyBorder="1"/>
    <xf numFmtId="165" fontId="2" fillId="4" borderId="0" xfId="1" applyNumberFormat="1" applyFont="1" applyFill="1"/>
    <xf numFmtId="165" fontId="2" fillId="4" borderId="2" xfId="1" applyNumberFormat="1" applyFont="1" applyFill="1" applyBorder="1"/>
    <xf numFmtId="165" fontId="0" fillId="4" borderId="0" xfId="1" applyNumberFormat="1" applyFont="1" applyFill="1" applyBorder="1"/>
    <xf numFmtId="0" fontId="0" fillId="0" borderId="1" xfId="0" applyBorder="1" applyAlignment="1">
      <alignment horizontal="center"/>
    </xf>
    <xf numFmtId="165" fontId="2" fillId="0" borderId="19" xfId="0" applyNumberFormat="1" applyFont="1" applyBorder="1"/>
    <xf numFmtId="165" fontId="0" fillId="0" borderId="19" xfId="0" applyNumberFormat="1" applyBorder="1"/>
    <xf numFmtId="165" fontId="2" fillId="0" borderId="21" xfId="0" applyNumberFormat="1" applyFont="1" applyBorder="1"/>
    <xf numFmtId="10" fontId="0" fillId="0" borderId="1" xfId="0" applyNumberFormat="1" applyBorder="1"/>
    <xf numFmtId="10" fontId="0" fillId="4" borderId="0" xfId="0" applyNumberFormat="1" applyFill="1"/>
    <xf numFmtId="9" fontId="0" fillId="4" borderId="0" xfId="0" applyNumberFormat="1" applyFill="1"/>
    <xf numFmtId="44" fontId="0" fillId="0" borderId="0" xfId="1" applyFont="1"/>
    <xf numFmtId="44" fontId="0" fillId="0" borderId="0" xfId="0" applyNumberFormat="1"/>
    <xf numFmtId="0" fontId="8" fillId="0" borderId="0" xfId="0" applyFont="1" applyAlignment="1">
      <alignment horizontal="center"/>
    </xf>
    <xf numFmtId="44" fontId="9" fillId="0" borderId="0" xfId="0" applyNumberFormat="1" applyFont="1"/>
    <xf numFmtId="0" fontId="11" fillId="0" borderId="1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165" fontId="12" fillId="6" borderId="1" xfId="0" applyNumberFormat="1" applyFont="1" applyFill="1" applyBorder="1" applyAlignment="1" applyProtection="1">
      <alignment vertical="center" wrapText="1"/>
      <protection hidden="1"/>
    </xf>
    <xf numFmtId="165" fontId="12" fillId="6" borderId="23" xfId="0" applyNumberFormat="1" applyFont="1" applyFill="1" applyBorder="1" applyAlignment="1" applyProtection="1">
      <alignment vertical="center" wrapText="1"/>
      <protection hidden="1"/>
    </xf>
    <xf numFmtId="165" fontId="12" fillId="7" borderId="1" xfId="0" applyNumberFormat="1" applyFont="1" applyFill="1" applyBorder="1" applyAlignment="1" applyProtection="1">
      <alignment vertical="center" wrapText="1"/>
      <protection hidden="1"/>
    </xf>
    <xf numFmtId="0" fontId="12" fillId="6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3" fillId="6" borderId="20" xfId="0" applyFont="1" applyFill="1" applyBorder="1" applyAlignment="1">
      <alignment horizontal="left" vertical="center" wrapText="1"/>
    </xf>
    <xf numFmtId="0" fontId="3" fillId="0" borderId="5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2" fillId="0" borderId="1" xfId="0" applyFont="1" applyBorder="1" applyAlignment="1" applyProtection="1">
      <alignment horizontal="center" vertical="center"/>
      <protection hidden="1"/>
    </xf>
    <xf numFmtId="165" fontId="12" fillId="6" borderId="1" xfId="0" applyNumberFormat="1" applyFont="1" applyFill="1" applyBorder="1" applyAlignment="1" applyProtection="1">
      <alignment horizontal="left" vertical="center" wrapText="1"/>
      <protection hidden="1"/>
    </xf>
    <xf numFmtId="0" fontId="12" fillId="6" borderId="1" xfId="0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56" xfId="1" applyFont="1" applyBorder="1" applyAlignment="1">
      <alignment horizontal="center" vertical="center"/>
    </xf>
    <xf numFmtId="44" fontId="0" fillId="0" borderId="1" xfId="0" applyNumberFormat="1" applyBorder="1"/>
    <xf numFmtId="44" fontId="2" fillId="0" borderId="1" xfId="1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44" fontId="0" fillId="0" borderId="1" xfId="1" applyFont="1" applyBorder="1" applyAlignment="1">
      <alignment vertical="center"/>
    </xf>
    <xf numFmtId="0" fontId="12" fillId="6" borderId="23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44" fontId="0" fillId="0" borderId="23" xfId="1" applyFont="1" applyBorder="1" applyAlignment="1">
      <alignment horizontal="center" vertical="center" wrapText="1"/>
    </xf>
    <xf numFmtId="44" fontId="0" fillId="0" borderId="23" xfId="1" applyFont="1" applyBorder="1" applyAlignment="1">
      <alignment vertical="center"/>
    </xf>
    <xf numFmtId="44" fontId="0" fillId="0" borderId="5" xfId="1" applyFont="1" applyBorder="1" applyAlignment="1">
      <alignment horizontal="center" vertical="center" wrapText="1"/>
    </xf>
    <xf numFmtId="44" fontId="0" fillId="0" borderId="10" xfId="1" applyFont="1" applyBorder="1" applyAlignment="1">
      <alignment horizontal="center" vertical="center" wrapText="1"/>
    </xf>
    <xf numFmtId="165" fontId="11" fillId="11" borderId="56" xfId="0" applyNumberFormat="1" applyFont="1" applyFill="1" applyBorder="1" applyAlignment="1" applyProtection="1">
      <alignment vertical="center" wrapText="1"/>
      <protection hidden="1"/>
    </xf>
    <xf numFmtId="165" fontId="0" fillId="15" borderId="0" xfId="1" applyNumberFormat="1" applyFont="1" applyFill="1" applyBorder="1"/>
    <xf numFmtId="165" fontId="5" fillId="16" borderId="8" xfId="1" applyNumberFormat="1" applyFont="1" applyFill="1" applyBorder="1"/>
    <xf numFmtId="165" fontId="5" fillId="17" borderId="8" xfId="1" applyNumberFormat="1" applyFont="1" applyFill="1" applyBorder="1"/>
    <xf numFmtId="165" fontId="5" fillId="20" borderId="8" xfId="1" applyNumberFormat="1" applyFont="1" applyFill="1" applyBorder="1"/>
    <xf numFmtId="0" fontId="2" fillId="0" borderId="19" xfId="0" applyFont="1" applyBorder="1" applyAlignment="1">
      <alignment horizontal="center" vertical="center" wrapText="1"/>
    </xf>
    <xf numFmtId="44" fontId="0" fillId="0" borderId="19" xfId="0" applyNumberFormat="1" applyBorder="1" applyAlignment="1">
      <alignment wrapText="1"/>
    </xf>
    <xf numFmtId="44" fontId="2" fillId="8" borderId="19" xfId="0" applyNumberFormat="1" applyFont="1" applyFill="1" applyBorder="1" applyAlignment="1">
      <alignment wrapText="1"/>
    </xf>
    <xf numFmtId="44" fontId="0" fillId="0" borderId="19" xfId="0" applyNumberFormat="1" applyBorder="1" applyAlignment="1">
      <alignment vertical="center" wrapText="1"/>
    </xf>
    <xf numFmtId="44" fontId="2" fillId="0" borderId="19" xfId="0" applyNumberFormat="1" applyFont="1" applyBorder="1" applyAlignment="1">
      <alignment vertical="center" wrapText="1"/>
    </xf>
    <xf numFmtId="44" fontId="2" fillId="8" borderId="21" xfId="0" applyNumberFormat="1" applyFont="1" applyFill="1" applyBorder="1" applyAlignment="1">
      <alignment vertical="center" wrapText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0" fillId="0" borderId="19" xfId="0" applyBorder="1" applyAlignment="1">
      <alignment wrapText="1"/>
    </xf>
    <xf numFmtId="0" fontId="12" fillId="6" borderId="20" xfId="0" applyFont="1" applyFill="1" applyBorder="1" applyAlignment="1">
      <alignment horizontal="center" vertical="center" wrapText="1"/>
    </xf>
    <xf numFmtId="44" fontId="0" fillId="0" borderId="20" xfId="1" applyFont="1" applyBorder="1" applyAlignment="1">
      <alignment horizontal="center" vertical="center" wrapText="1"/>
    </xf>
    <xf numFmtId="44" fontId="0" fillId="12" borderId="19" xfId="0" applyNumberFormat="1" applyFill="1" applyBorder="1" applyAlignment="1">
      <alignment wrapText="1"/>
    </xf>
    <xf numFmtId="44" fontId="2" fillId="12" borderId="19" xfId="0" applyNumberFormat="1" applyFont="1" applyFill="1" applyBorder="1" applyAlignment="1">
      <alignment wrapText="1"/>
    </xf>
    <xf numFmtId="0" fontId="0" fillId="0" borderId="20" xfId="0" applyBorder="1" applyAlignment="1">
      <alignment horizontal="center" vertical="center"/>
    </xf>
    <xf numFmtId="44" fontId="0" fillId="0" borderId="1" xfId="0" applyNumberFormat="1" applyBorder="1" applyAlignment="1">
      <alignment vertical="center"/>
    </xf>
    <xf numFmtId="44" fontId="0" fillId="0" borderId="20" xfId="0" applyNumberFormat="1" applyBorder="1" applyAlignment="1">
      <alignment vertical="center"/>
    </xf>
    <xf numFmtId="44" fontId="2" fillId="12" borderId="23" xfId="0" applyNumberFormat="1" applyFont="1" applyFill="1" applyBorder="1"/>
    <xf numFmtId="44" fontId="2" fillId="12" borderId="24" xfId="0" applyNumberFormat="1" applyFont="1" applyFill="1" applyBorder="1" applyAlignment="1">
      <alignment wrapText="1"/>
    </xf>
    <xf numFmtId="0" fontId="12" fillId="0" borderId="23" xfId="0" applyFont="1" applyBorder="1" applyAlignment="1" applyProtection="1">
      <alignment horizontal="center" vertical="center" wrapText="1"/>
      <protection hidden="1"/>
    </xf>
    <xf numFmtId="44" fontId="0" fillId="0" borderId="23" xfId="0" applyNumberFormat="1" applyBorder="1" applyAlignment="1">
      <alignment vertical="center"/>
    </xf>
    <xf numFmtId="0" fontId="0" fillId="0" borderId="25" xfId="0" applyBorder="1" applyAlignment="1">
      <alignment horizontal="center"/>
    </xf>
    <xf numFmtId="44" fontId="0" fillId="0" borderId="25" xfId="1" applyFont="1" applyBorder="1" applyAlignment="1">
      <alignment horizontal="center" vertical="center" wrapText="1"/>
    </xf>
    <xf numFmtId="0" fontId="0" fillId="0" borderId="26" xfId="0" applyBorder="1" applyAlignment="1">
      <alignment wrapText="1"/>
    </xf>
    <xf numFmtId="165" fontId="12" fillId="6" borderId="18" xfId="0" applyNumberFormat="1" applyFont="1" applyFill="1" applyBorder="1" applyAlignment="1" applyProtection="1">
      <alignment vertical="center" wrapText="1"/>
      <protection hidden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56" xfId="0" applyFont="1" applyFill="1" applyBorder="1" applyAlignment="1">
      <alignment horizontal="center" vertical="center" wrapText="1"/>
    </xf>
    <xf numFmtId="165" fontId="12" fillId="6" borderId="56" xfId="0" applyNumberFormat="1" applyFont="1" applyFill="1" applyBorder="1" applyAlignment="1" applyProtection="1">
      <alignment vertical="center" wrapText="1"/>
      <protection hidden="1"/>
    </xf>
    <xf numFmtId="165" fontId="12" fillId="6" borderId="58" xfId="0" applyNumberFormat="1" applyFont="1" applyFill="1" applyBorder="1" applyAlignment="1" applyProtection="1">
      <alignment vertical="center" wrapText="1"/>
      <protection hidden="1"/>
    </xf>
    <xf numFmtId="165" fontId="12" fillId="6" borderId="62" xfId="0" applyNumberFormat="1" applyFont="1" applyFill="1" applyBorder="1" applyAlignment="1" applyProtection="1">
      <alignment vertical="center" wrapText="1"/>
      <protection hidden="1"/>
    </xf>
    <xf numFmtId="44" fontId="2" fillId="12" borderId="26" xfId="0" applyNumberFormat="1" applyFont="1" applyFill="1" applyBorder="1" applyAlignment="1">
      <alignment vertical="center" wrapText="1"/>
    </xf>
    <xf numFmtId="44" fontId="2" fillId="12" borderId="60" xfId="0" applyNumberFormat="1" applyFont="1" applyFill="1" applyBorder="1" applyAlignment="1">
      <alignment wrapText="1"/>
    </xf>
    <xf numFmtId="44" fontId="2" fillId="0" borderId="21" xfId="0" applyNumberFormat="1" applyFont="1" applyBorder="1" applyAlignment="1">
      <alignment vertical="center" wrapText="1"/>
    </xf>
    <xf numFmtId="0" fontId="11" fillId="0" borderId="25" xfId="0" applyFont="1" applyBorder="1" applyAlignment="1">
      <alignment vertical="center"/>
    </xf>
    <xf numFmtId="165" fontId="12" fillId="7" borderId="23" xfId="0" applyNumberFormat="1" applyFont="1" applyFill="1" applyBorder="1" applyAlignment="1" applyProtection="1">
      <alignment vertical="center" wrapText="1"/>
      <protection hidden="1"/>
    </xf>
    <xf numFmtId="0" fontId="12" fillId="0" borderId="23" xfId="0" applyFont="1" applyBorder="1" applyAlignment="1" applyProtection="1">
      <alignment horizontal="center" vertical="center"/>
      <protection hidden="1"/>
    </xf>
    <xf numFmtId="165" fontId="11" fillId="12" borderId="60" xfId="0" applyNumberFormat="1" applyFont="1" applyFill="1" applyBorder="1" applyAlignment="1" applyProtection="1">
      <alignment vertical="center" wrapText="1"/>
      <protection hidden="1"/>
    </xf>
    <xf numFmtId="165" fontId="12" fillId="7" borderId="18" xfId="0" applyNumberFormat="1" applyFont="1" applyFill="1" applyBorder="1" applyAlignment="1" applyProtection="1">
      <alignment vertical="center" wrapText="1"/>
      <protection hidden="1"/>
    </xf>
    <xf numFmtId="165" fontId="12" fillId="7" borderId="22" xfId="0" applyNumberFormat="1" applyFont="1" applyFill="1" applyBorder="1" applyAlignment="1" applyProtection="1">
      <alignment vertical="center" wrapText="1"/>
      <protection hidden="1"/>
    </xf>
    <xf numFmtId="44" fontId="2" fillId="12" borderId="21" xfId="0" applyNumberFormat="1" applyFont="1" applyFill="1" applyBorder="1" applyAlignment="1">
      <alignment wrapText="1"/>
    </xf>
    <xf numFmtId="44" fontId="10" fillId="16" borderId="60" xfId="0" applyNumberFormat="1" applyFont="1" applyFill="1" applyBorder="1" applyAlignment="1">
      <alignment horizontal="left" vertical="center" wrapText="1"/>
    </xf>
    <xf numFmtId="44" fontId="10" fillId="19" borderId="76" xfId="0" applyNumberFormat="1" applyFont="1" applyFill="1" applyBorder="1" applyAlignment="1">
      <alignment horizontal="center" vertical="center" wrapText="1"/>
    </xf>
    <xf numFmtId="44" fontId="0" fillId="12" borderId="75" xfId="0" applyNumberFormat="1" applyFill="1" applyBorder="1" applyAlignment="1">
      <alignment wrapText="1"/>
    </xf>
    <xf numFmtId="44" fontId="2" fillId="12" borderId="75" xfId="0" applyNumberFormat="1" applyFont="1" applyFill="1" applyBorder="1" applyAlignment="1">
      <alignment wrapText="1"/>
    </xf>
    <xf numFmtId="44" fontId="17" fillId="0" borderId="0" xfId="1" applyFont="1"/>
    <xf numFmtId="44" fontId="0" fillId="0" borderId="24" xfId="0" applyNumberFormat="1" applyBorder="1" applyAlignment="1">
      <alignment vertical="center" wrapText="1"/>
    </xf>
    <xf numFmtId="165" fontId="0" fillId="15" borderId="8" xfId="1" applyNumberFormat="1" applyFont="1" applyFill="1" applyBorder="1"/>
    <xf numFmtId="0" fontId="0" fillId="9" borderId="7" xfId="0" applyFill="1" applyBorder="1"/>
    <xf numFmtId="0" fontId="0" fillId="9" borderId="1" xfId="0" applyFill="1" applyBorder="1"/>
    <xf numFmtId="165" fontId="0" fillId="9" borderId="0" xfId="1" applyNumberFormat="1" applyFont="1" applyFill="1" applyBorder="1"/>
    <xf numFmtId="165" fontId="0" fillId="9" borderId="8" xfId="1" applyNumberFormat="1" applyFont="1" applyFill="1" applyBorder="1"/>
    <xf numFmtId="0" fontId="12" fillId="6" borderId="23" xfId="0" applyFont="1" applyFill="1" applyBorder="1" applyAlignment="1">
      <alignment horizontal="left" vertical="center" wrapText="1"/>
    </xf>
    <xf numFmtId="44" fontId="10" fillId="15" borderId="24" xfId="0" applyNumberFormat="1" applyFont="1" applyFill="1" applyBorder="1" applyAlignment="1">
      <alignment vertical="center" wrapText="1"/>
    </xf>
    <xf numFmtId="3" fontId="12" fillId="6" borderId="1" xfId="0" applyNumberFormat="1" applyFont="1" applyFill="1" applyBorder="1" applyAlignment="1">
      <alignment horizontal="center" vertical="center" wrapText="1"/>
    </xf>
    <xf numFmtId="3" fontId="12" fillId="6" borderId="23" xfId="0" applyNumberFormat="1" applyFont="1" applyFill="1" applyBorder="1" applyAlignment="1">
      <alignment horizontal="center" vertical="center" wrapText="1"/>
    </xf>
    <xf numFmtId="44" fontId="0" fillId="0" borderId="19" xfId="1" applyFont="1" applyBorder="1" applyAlignment="1">
      <alignment vertical="center" wrapText="1"/>
    </xf>
    <xf numFmtId="44" fontId="0" fillId="0" borderId="24" xfId="1" applyFont="1" applyBorder="1" applyAlignment="1">
      <alignment vertical="center" wrapText="1"/>
    </xf>
    <xf numFmtId="44" fontId="0" fillId="12" borderId="75" xfId="1" applyFont="1" applyFill="1" applyBorder="1" applyAlignment="1">
      <alignment wrapText="1"/>
    </xf>
    <xf numFmtId="44" fontId="12" fillId="6" borderId="1" xfId="1" applyFont="1" applyFill="1" applyBorder="1" applyAlignment="1">
      <alignment horizontal="center" vertical="center" wrapText="1"/>
    </xf>
    <xf numFmtId="44" fontId="0" fillId="0" borderId="19" xfId="1" applyFont="1" applyBorder="1" applyAlignment="1">
      <alignment wrapText="1"/>
    </xf>
    <xf numFmtId="0" fontId="0" fillId="0" borderId="1" xfId="1" applyNumberFormat="1" applyFont="1" applyBorder="1" applyAlignment="1">
      <alignment horizontal="center"/>
    </xf>
    <xf numFmtId="44" fontId="10" fillId="19" borderId="24" xfId="1" applyFont="1" applyFill="1" applyBorder="1" applyAlignment="1">
      <alignment vertical="center" wrapText="1"/>
    </xf>
    <xf numFmtId="0" fontId="11" fillId="6" borderId="3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/>
    </xf>
    <xf numFmtId="9" fontId="13" fillId="0" borderId="10" xfId="0" applyNumberFormat="1" applyFont="1" applyBorder="1" applyAlignment="1">
      <alignment horizontal="center" vertical="center"/>
    </xf>
    <xf numFmtId="44" fontId="10" fillId="22" borderId="76" xfId="0" applyNumberFormat="1" applyFont="1" applyFill="1" applyBorder="1" applyAlignment="1">
      <alignment vertical="center" wrapText="1"/>
    </xf>
    <xf numFmtId="44" fontId="10" fillId="18" borderId="55" xfId="0" applyNumberFormat="1" applyFont="1" applyFill="1" applyBorder="1" applyAlignment="1">
      <alignment vertical="center" wrapText="1"/>
    </xf>
    <xf numFmtId="44" fontId="11" fillId="0" borderId="60" xfId="1" applyFont="1" applyBorder="1" applyAlignment="1">
      <alignment vertical="center" wrapText="1"/>
    </xf>
    <xf numFmtId="44" fontId="15" fillId="13" borderId="55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4" fontId="12" fillId="0" borderId="1" xfId="1" applyFont="1" applyFill="1" applyBorder="1" applyAlignment="1">
      <alignment horizontal="left" vertical="center" wrapText="1"/>
    </xf>
    <xf numFmtId="44" fontId="12" fillId="0" borderId="19" xfId="1" applyFont="1" applyFill="1" applyBorder="1" applyAlignment="1">
      <alignment horizontal="center" vertical="center" wrapText="1"/>
    </xf>
    <xf numFmtId="44" fontId="15" fillId="14" borderId="19" xfId="0" applyNumberFormat="1" applyFont="1" applyFill="1" applyBorder="1" applyAlignment="1">
      <alignment horizontal="center" vertical="center" wrapText="1"/>
    </xf>
    <xf numFmtId="44" fontId="22" fillId="5" borderId="60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wrapText="1"/>
    </xf>
    <xf numFmtId="0" fontId="14" fillId="0" borderId="8" xfId="0" applyFont="1" applyBorder="1" applyAlignment="1">
      <alignment vertical="center" wrapText="1"/>
    </xf>
    <xf numFmtId="0" fontId="0" fillId="0" borderId="11" xfId="0" applyBorder="1"/>
    <xf numFmtId="0" fontId="0" fillId="0" borderId="10" xfId="0" applyBorder="1" applyAlignment="1">
      <alignment horizontal="center" vertical="center"/>
    </xf>
    <xf numFmtId="44" fontId="0" fillId="0" borderId="11" xfId="1" applyFont="1" applyBorder="1" applyAlignment="1">
      <alignment vertical="center" wrapText="1"/>
    </xf>
    <xf numFmtId="0" fontId="11" fillId="6" borderId="39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44" fontId="2" fillId="0" borderId="39" xfId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44" fontId="0" fillId="0" borderId="10" xfId="1" applyFont="1" applyBorder="1" applyAlignment="1">
      <alignment vertical="center"/>
    </xf>
    <xf numFmtId="9" fontId="2" fillId="0" borderId="0" xfId="0" applyNumberFormat="1" applyFont="1"/>
    <xf numFmtId="44" fontId="11" fillId="0" borderId="0" xfId="1" applyFont="1" applyBorder="1" applyAlignment="1">
      <alignment vertical="center" wrapText="1"/>
    </xf>
    <xf numFmtId="9" fontId="11" fillId="0" borderId="0" xfId="0" applyNumberFormat="1" applyFont="1" applyAlignment="1">
      <alignment vertical="center" wrapText="1"/>
    </xf>
    <xf numFmtId="44" fontId="11" fillId="0" borderId="0" xfId="0" applyNumberFormat="1" applyFont="1" applyAlignment="1">
      <alignment vertical="center" wrapText="1"/>
    </xf>
    <xf numFmtId="165" fontId="23" fillId="2" borderId="2" xfId="1" applyNumberFormat="1" applyFont="1" applyFill="1" applyBorder="1" applyAlignment="1">
      <alignment horizontal="right" vertical="center" wrapText="1"/>
    </xf>
    <xf numFmtId="165" fontId="23" fillId="2" borderId="0" xfId="1" applyNumberFormat="1" applyFont="1" applyFill="1" applyBorder="1" applyAlignment="1">
      <alignment horizontal="right" vertical="center" wrapText="1"/>
    </xf>
    <xf numFmtId="44" fontId="2" fillId="2" borderId="2" xfId="1" applyFont="1" applyFill="1" applyBorder="1"/>
    <xf numFmtId="44" fontId="2" fillId="2" borderId="0" xfId="1" applyFont="1" applyFill="1"/>
    <xf numFmtId="165" fontId="2" fillId="2" borderId="2" xfId="1" applyNumberFormat="1" applyFont="1" applyFill="1" applyBorder="1"/>
    <xf numFmtId="165" fontId="2" fillId="2" borderId="0" xfId="1" applyNumberFormat="1" applyFont="1" applyFill="1"/>
    <xf numFmtId="165" fontId="2" fillId="2" borderId="0" xfId="0" applyNumberFormat="1" applyFont="1" applyFill="1"/>
    <xf numFmtId="44" fontId="11" fillId="0" borderId="1" xfId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44" fontId="11" fillId="8" borderId="1" xfId="1" applyFont="1" applyFill="1" applyBorder="1" applyAlignment="1">
      <alignment vertical="center" wrapText="1"/>
    </xf>
    <xf numFmtId="44" fontId="0" fillId="0" borderId="0" xfId="1" applyFont="1" applyAlignment="1">
      <alignment wrapText="1"/>
    </xf>
    <xf numFmtId="44" fontId="0" fillId="0" borderId="5" xfId="1" applyFont="1" applyBorder="1" applyAlignment="1">
      <alignment wrapText="1"/>
    </xf>
    <xf numFmtId="44" fontId="2" fillId="0" borderId="19" xfId="1" applyFont="1" applyBorder="1" applyAlignment="1">
      <alignment horizontal="center" vertical="center" wrapText="1"/>
    </xf>
    <xf numFmtId="44" fontId="2" fillId="8" borderId="19" xfId="1" applyFont="1" applyFill="1" applyBorder="1" applyAlignment="1">
      <alignment wrapText="1"/>
    </xf>
    <xf numFmtId="44" fontId="2" fillId="0" borderId="19" xfId="1" applyFont="1" applyFill="1" applyBorder="1" applyAlignment="1">
      <alignment horizontal="center" vertical="center" wrapText="1"/>
    </xf>
    <xf numFmtId="44" fontId="2" fillId="0" borderId="19" xfId="1" applyFont="1" applyBorder="1" applyAlignment="1">
      <alignment vertical="center" wrapText="1"/>
    </xf>
    <xf numFmtId="44" fontId="2" fillId="8" borderId="21" xfId="1" applyFont="1" applyFill="1" applyBorder="1" applyAlignment="1">
      <alignment vertical="center" wrapText="1"/>
    </xf>
    <xf numFmtId="44" fontId="10" fillId="18" borderId="55" xfId="1" applyFont="1" applyFill="1" applyBorder="1" applyAlignment="1">
      <alignment vertical="center" wrapText="1"/>
    </xf>
    <xf numFmtId="44" fontId="2" fillId="12" borderId="24" xfId="1" applyFont="1" applyFill="1" applyBorder="1" applyAlignment="1">
      <alignment wrapText="1"/>
    </xf>
    <xf numFmtId="44" fontId="2" fillId="12" borderId="26" xfId="1" applyFont="1" applyFill="1" applyBorder="1" applyAlignment="1">
      <alignment vertical="center" wrapText="1"/>
    </xf>
    <xf numFmtId="44" fontId="2" fillId="0" borderId="21" xfId="1" applyFont="1" applyBorder="1" applyAlignment="1">
      <alignment vertical="center" wrapText="1"/>
    </xf>
    <xf numFmtId="44" fontId="2" fillId="12" borderId="60" xfId="1" applyFont="1" applyFill="1" applyBorder="1" applyAlignment="1">
      <alignment wrapText="1"/>
    </xf>
    <xf numFmtId="44" fontId="10" fillId="16" borderId="60" xfId="1" applyFont="1" applyFill="1" applyBorder="1" applyAlignment="1">
      <alignment horizontal="left" vertical="center" wrapText="1"/>
    </xf>
    <xf numFmtId="44" fontId="11" fillId="12" borderId="60" xfId="1" applyFont="1" applyFill="1" applyBorder="1" applyAlignment="1" applyProtection="1">
      <alignment vertical="center" wrapText="1"/>
      <protection hidden="1"/>
    </xf>
    <xf numFmtId="44" fontId="2" fillId="12" borderId="19" xfId="1" applyFont="1" applyFill="1" applyBorder="1" applyAlignment="1">
      <alignment wrapText="1"/>
    </xf>
    <xf numFmtId="44" fontId="2" fillId="12" borderId="21" xfId="1" applyFont="1" applyFill="1" applyBorder="1" applyAlignment="1">
      <alignment wrapText="1"/>
    </xf>
    <xf numFmtId="44" fontId="10" fillId="19" borderId="76" xfId="1" applyFont="1" applyFill="1" applyBorder="1" applyAlignment="1">
      <alignment horizontal="center" vertical="center" wrapText="1"/>
    </xf>
    <xf numFmtId="44" fontId="2" fillId="12" borderId="75" xfId="1" applyFont="1" applyFill="1" applyBorder="1" applyAlignment="1">
      <alignment wrapText="1"/>
    </xf>
    <xf numFmtId="44" fontId="0" fillId="0" borderId="26" xfId="1" applyFont="1" applyBorder="1" applyAlignment="1">
      <alignment wrapText="1"/>
    </xf>
    <xf numFmtId="44" fontId="0" fillId="12" borderId="19" xfId="1" applyFont="1" applyFill="1" applyBorder="1" applyAlignment="1">
      <alignment wrapText="1"/>
    </xf>
    <xf numFmtId="44" fontId="10" fillId="15" borderId="24" xfId="1" applyFont="1" applyFill="1" applyBorder="1" applyAlignment="1">
      <alignment vertical="center" wrapText="1"/>
    </xf>
    <xf numFmtId="44" fontId="10" fillId="22" borderId="76" xfId="1" applyFont="1" applyFill="1" applyBorder="1" applyAlignment="1">
      <alignment vertical="center" wrapText="1"/>
    </xf>
    <xf numFmtId="44" fontId="15" fillId="14" borderId="19" xfId="1" applyFont="1" applyFill="1" applyBorder="1" applyAlignment="1">
      <alignment horizontal="center" vertical="center" wrapText="1"/>
    </xf>
    <xf numFmtId="44" fontId="15" fillId="13" borderId="55" xfId="1" applyFont="1" applyFill="1" applyBorder="1" applyAlignment="1">
      <alignment vertical="center" wrapText="1"/>
    </xf>
    <xf numFmtId="44" fontId="22" fillId="5" borderId="60" xfId="1" applyFont="1" applyFill="1" applyBorder="1" applyAlignment="1">
      <alignment vertical="center" wrapText="1"/>
    </xf>
    <xf numFmtId="44" fontId="11" fillId="0" borderId="10" xfId="1" applyFont="1" applyBorder="1" applyAlignment="1">
      <alignment vertical="center" wrapText="1"/>
    </xf>
    <xf numFmtId="44" fontId="2" fillId="0" borderId="40" xfId="1" applyFont="1" applyFill="1" applyBorder="1" applyAlignment="1">
      <alignment horizontal="center" vertical="center" wrapText="1"/>
    </xf>
    <xf numFmtId="44" fontId="11" fillId="28" borderId="1" xfId="1" applyFont="1" applyFill="1" applyBorder="1" applyAlignment="1">
      <alignment vertical="center" wrapText="1"/>
    </xf>
    <xf numFmtId="0" fontId="0" fillId="28" borderId="0" xfId="0" applyFill="1"/>
    <xf numFmtId="0" fontId="2" fillId="28" borderId="0" xfId="0" applyFont="1" applyFill="1"/>
    <xf numFmtId="0" fontId="13" fillId="0" borderId="72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20" fillId="5" borderId="72" xfId="0" applyFont="1" applyFill="1" applyBorder="1" applyAlignment="1">
      <alignment horizontal="center" vertical="center"/>
    </xf>
    <xf numFmtId="0" fontId="20" fillId="5" borderId="6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15" borderId="39" xfId="0" applyFont="1" applyFill="1" applyBorder="1" applyAlignment="1">
      <alignment horizontal="left" vertical="center"/>
    </xf>
    <xf numFmtId="0" fontId="11" fillId="15" borderId="40" xfId="0" applyFont="1" applyFill="1" applyBorder="1" applyAlignment="1">
      <alignment horizontal="left" vertical="center"/>
    </xf>
    <xf numFmtId="165" fontId="11" fillId="12" borderId="1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1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165" fontId="11" fillId="25" borderId="1" xfId="0" applyNumberFormat="1" applyFont="1" applyFill="1" applyBorder="1" applyAlignment="1" applyProtection="1">
      <alignment horizontal="left" vertical="center" wrapText="1"/>
      <protection hidden="1"/>
    </xf>
    <xf numFmtId="165" fontId="11" fillId="12" borderId="47" xfId="0" applyNumberFormat="1" applyFont="1" applyFill="1" applyBorder="1" applyAlignment="1" applyProtection="1">
      <alignment horizontal="left" vertical="center" wrapText="1"/>
      <protection hidden="1"/>
    </xf>
    <xf numFmtId="165" fontId="11" fillId="12" borderId="37" xfId="0" applyNumberFormat="1" applyFont="1" applyFill="1" applyBorder="1" applyAlignment="1" applyProtection="1">
      <alignment horizontal="left" vertical="center" wrapText="1"/>
      <protection hidden="1"/>
    </xf>
    <xf numFmtId="165" fontId="11" fillId="12" borderId="56" xfId="0" applyNumberFormat="1" applyFont="1" applyFill="1" applyBorder="1" applyAlignment="1" applyProtection="1">
      <alignment horizontal="left" vertical="center" wrapText="1"/>
      <protection hidden="1"/>
    </xf>
    <xf numFmtId="0" fontId="11" fillId="23" borderId="48" xfId="0" applyFont="1" applyFill="1" applyBorder="1" applyAlignment="1">
      <alignment horizontal="left" vertical="center" wrapText="1"/>
    </xf>
    <xf numFmtId="0" fontId="11" fillId="23" borderId="71" xfId="0" applyFont="1" applyFill="1" applyBorder="1" applyAlignment="1">
      <alignment horizontal="left" vertical="center" wrapText="1"/>
    </xf>
    <xf numFmtId="0" fontId="11" fillId="23" borderId="58" xfId="0" applyFont="1" applyFill="1" applyBorder="1" applyAlignment="1">
      <alignment horizontal="left" vertical="center" wrapText="1"/>
    </xf>
    <xf numFmtId="0" fontId="11" fillId="14" borderId="46" xfId="0" applyFont="1" applyFill="1" applyBorder="1" applyAlignment="1">
      <alignment horizontal="left" vertical="center" wrapText="1"/>
    </xf>
    <xf numFmtId="0" fontId="11" fillId="14" borderId="69" xfId="0" applyFont="1" applyFill="1" applyBorder="1" applyAlignment="1">
      <alignment horizontal="left" vertical="center" wrapText="1"/>
    </xf>
    <xf numFmtId="0" fontId="11" fillId="14" borderId="70" xfId="0" applyFont="1" applyFill="1" applyBorder="1" applyAlignment="1">
      <alignment horizontal="left" vertical="center" wrapText="1"/>
    </xf>
    <xf numFmtId="0" fontId="11" fillId="14" borderId="47" xfId="0" applyFont="1" applyFill="1" applyBorder="1" applyAlignment="1">
      <alignment horizontal="left" vertical="center" wrapText="1"/>
    </xf>
    <xf numFmtId="0" fontId="11" fillId="14" borderId="37" xfId="0" applyFont="1" applyFill="1" applyBorder="1" applyAlignment="1">
      <alignment horizontal="left" vertical="center" wrapText="1"/>
    </xf>
    <xf numFmtId="0" fontId="11" fillId="14" borderId="56" xfId="0" applyFont="1" applyFill="1" applyBorder="1" applyAlignment="1">
      <alignment horizontal="left" vertical="center" wrapText="1"/>
    </xf>
    <xf numFmtId="0" fontId="14" fillId="13" borderId="9" xfId="0" applyFont="1" applyFill="1" applyBorder="1" applyAlignment="1">
      <alignment horizontal="center" vertical="center"/>
    </xf>
    <xf numFmtId="0" fontId="14" fillId="13" borderId="10" xfId="0" applyFont="1" applyFill="1" applyBorder="1" applyAlignment="1">
      <alignment horizontal="center" vertical="center"/>
    </xf>
    <xf numFmtId="0" fontId="11" fillId="19" borderId="39" xfId="0" applyFont="1" applyFill="1" applyBorder="1" applyAlignment="1">
      <alignment horizontal="left" vertical="center"/>
    </xf>
    <xf numFmtId="0" fontId="11" fillId="19" borderId="40" xfId="0" applyFont="1" applyFill="1" applyBorder="1" applyAlignment="1">
      <alignment horizontal="left" vertical="center"/>
    </xf>
    <xf numFmtId="0" fontId="11" fillId="0" borderId="47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165" fontId="11" fillId="19" borderId="48" xfId="0" applyNumberFormat="1" applyFont="1" applyFill="1" applyBorder="1" applyAlignment="1" applyProtection="1">
      <alignment horizontal="left" vertical="center" wrapText="1"/>
      <protection hidden="1"/>
    </xf>
    <xf numFmtId="165" fontId="11" fillId="19" borderId="71" xfId="0" applyNumberFormat="1" applyFont="1" applyFill="1" applyBorder="1" applyAlignment="1" applyProtection="1">
      <alignment horizontal="left" vertical="center" wrapText="1"/>
      <protection hidden="1"/>
    </xf>
    <xf numFmtId="165" fontId="11" fillId="19" borderId="58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41" xfId="0" applyFont="1" applyBorder="1" applyAlignment="1">
      <alignment horizontal="center" vertical="center" wrapText="1"/>
    </xf>
    <xf numFmtId="0" fontId="11" fillId="22" borderId="39" xfId="0" applyFont="1" applyFill="1" applyBorder="1" applyAlignment="1">
      <alignment horizontal="left" vertical="center"/>
    </xf>
    <xf numFmtId="0" fontId="11" fillId="22" borderId="40" xfId="0" applyFont="1" applyFill="1" applyBorder="1" applyAlignment="1">
      <alignment horizontal="left" vertical="center"/>
    </xf>
    <xf numFmtId="165" fontId="11" fillId="12" borderId="44" xfId="0" applyNumberFormat="1" applyFont="1" applyFill="1" applyBorder="1" applyAlignment="1" applyProtection="1">
      <alignment horizontal="left" vertical="center" wrapText="1"/>
      <protection hidden="1"/>
    </xf>
    <xf numFmtId="165" fontId="11" fillId="12" borderId="45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25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165" fontId="11" fillId="25" borderId="44" xfId="0" applyNumberFormat="1" applyFont="1" applyFill="1" applyBorder="1" applyAlignment="1" applyProtection="1">
      <alignment horizontal="left" vertical="center" wrapText="1"/>
      <protection hidden="1"/>
    </xf>
    <xf numFmtId="165" fontId="11" fillId="25" borderId="45" xfId="0" applyNumberFormat="1" applyFont="1" applyFill="1" applyBorder="1" applyAlignment="1" applyProtection="1">
      <alignment horizontal="left" vertical="center" wrapText="1"/>
      <protection hidden="1"/>
    </xf>
    <xf numFmtId="165" fontId="11" fillId="21" borderId="74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46" xfId="0" applyFont="1" applyBorder="1" applyAlignment="1">
      <alignment horizontal="left" vertical="center"/>
    </xf>
    <xf numFmtId="0" fontId="11" fillId="0" borderId="69" xfId="0" applyFont="1" applyBorder="1" applyAlignment="1">
      <alignment horizontal="left" vertical="center"/>
    </xf>
    <xf numFmtId="0" fontId="11" fillId="0" borderId="70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/>
    </xf>
    <xf numFmtId="165" fontId="11" fillId="15" borderId="48" xfId="0" applyNumberFormat="1" applyFont="1" applyFill="1" applyBorder="1" applyAlignment="1" applyProtection="1">
      <alignment horizontal="left" vertical="center" wrapText="1"/>
      <protection hidden="1"/>
    </xf>
    <xf numFmtId="165" fontId="11" fillId="15" borderId="71" xfId="0" applyNumberFormat="1" applyFont="1" applyFill="1" applyBorder="1" applyAlignment="1" applyProtection="1">
      <alignment horizontal="left" vertical="center" wrapText="1"/>
      <protection hidden="1"/>
    </xf>
    <xf numFmtId="165" fontId="11" fillId="15" borderId="58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19" borderId="4" xfId="0" applyFont="1" applyFill="1" applyBorder="1" applyAlignment="1">
      <alignment horizontal="left" vertical="center"/>
    </xf>
    <xf numFmtId="0" fontId="11" fillId="19" borderId="5" xfId="0" applyFont="1" applyFill="1" applyBorder="1" applyAlignment="1">
      <alignment horizontal="left" vertical="center"/>
    </xf>
    <xf numFmtId="0" fontId="11" fillId="19" borderId="6" xfId="0" applyFont="1" applyFill="1" applyBorder="1" applyAlignment="1">
      <alignment horizontal="left" vertical="center"/>
    </xf>
    <xf numFmtId="165" fontId="11" fillId="12" borderId="72" xfId="0" applyNumberFormat="1" applyFont="1" applyFill="1" applyBorder="1" applyAlignment="1" applyProtection="1">
      <alignment horizontal="left" vertical="center" wrapText="1"/>
      <protection hidden="1"/>
    </xf>
    <xf numFmtId="165" fontId="11" fillId="12" borderId="64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51" xfId="0" applyFont="1" applyBorder="1" applyAlignment="1">
      <alignment horizontal="left" vertical="center"/>
    </xf>
    <xf numFmtId="165" fontId="11" fillId="11" borderId="41" xfId="0" applyNumberFormat="1" applyFont="1" applyFill="1" applyBorder="1" applyAlignment="1" applyProtection="1">
      <alignment horizontal="left" vertical="center" wrapText="1"/>
      <protection hidden="1"/>
    </xf>
    <xf numFmtId="165" fontId="11" fillId="11" borderId="37" xfId="0" applyNumberFormat="1" applyFont="1" applyFill="1" applyBorder="1" applyAlignment="1" applyProtection="1">
      <alignment horizontal="left" vertical="center" wrapText="1"/>
      <protection hidden="1"/>
    </xf>
    <xf numFmtId="165" fontId="11" fillId="11" borderId="56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41" xfId="0" applyFont="1" applyBorder="1" applyAlignment="1">
      <alignment horizontal="left" vertical="center"/>
    </xf>
    <xf numFmtId="165" fontId="11" fillId="11" borderId="52" xfId="0" applyNumberFormat="1" applyFont="1" applyFill="1" applyBorder="1" applyAlignment="1" applyProtection="1">
      <alignment horizontal="left" vertical="center" wrapText="1"/>
      <protection hidden="1"/>
    </xf>
    <xf numFmtId="165" fontId="11" fillId="11" borderId="61" xfId="0" applyNumberFormat="1" applyFont="1" applyFill="1" applyBorder="1" applyAlignment="1" applyProtection="1">
      <alignment horizontal="left" vertical="center" wrapText="1"/>
      <protection hidden="1"/>
    </xf>
    <xf numFmtId="165" fontId="11" fillId="11" borderId="62" xfId="0" applyNumberFormat="1" applyFont="1" applyFill="1" applyBorder="1" applyAlignment="1" applyProtection="1">
      <alignment horizontal="left" vertical="center" wrapText="1"/>
      <protection hidden="1"/>
    </xf>
    <xf numFmtId="165" fontId="11" fillId="27" borderId="63" xfId="0" applyNumberFormat="1" applyFont="1" applyFill="1" applyBorder="1" applyAlignment="1" applyProtection="1">
      <alignment horizontal="left" vertical="center" wrapText="1"/>
      <protection hidden="1"/>
    </xf>
    <xf numFmtId="165" fontId="11" fillId="27" borderId="0" xfId="0" applyNumberFormat="1" applyFont="1" applyFill="1" applyAlignment="1" applyProtection="1">
      <alignment horizontal="left" vertical="center" wrapText="1"/>
      <protection hidden="1"/>
    </xf>
    <xf numFmtId="165" fontId="11" fillId="27" borderId="59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54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165" fontId="16" fillId="16" borderId="5" xfId="0" applyNumberFormat="1" applyFont="1" applyFill="1" applyBorder="1" applyAlignment="1" applyProtection="1">
      <alignment horizontal="left" vertical="center" wrapText="1"/>
      <protection hidden="1"/>
    </xf>
    <xf numFmtId="165" fontId="16" fillId="16" borderId="6" xfId="0" applyNumberFormat="1" applyFont="1" applyFill="1" applyBorder="1" applyAlignment="1" applyProtection="1">
      <alignment horizontal="left" vertical="center" wrapText="1"/>
      <protection hidden="1"/>
    </xf>
    <xf numFmtId="165" fontId="11" fillId="25" borderId="71" xfId="0" applyNumberFormat="1" applyFont="1" applyFill="1" applyBorder="1" applyAlignment="1" applyProtection="1">
      <alignment horizontal="left" vertical="center" wrapText="1"/>
      <protection hidden="1"/>
    </xf>
    <xf numFmtId="165" fontId="11" fillId="25" borderId="58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73" xfId="0" applyFont="1" applyBorder="1" applyAlignment="1">
      <alignment horizontal="left" vertical="center"/>
    </xf>
    <xf numFmtId="0" fontId="11" fillId="0" borderId="39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165" fontId="11" fillId="11" borderId="47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32" xfId="0" applyFont="1" applyBorder="1" applyAlignment="1">
      <alignment horizontal="left" vertical="center"/>
    </xf>
    <xf numFmtId="165" fontId="11" fillId="11" borderId="53" xfId="0" applyNumberFormat="1" applyFont="1" applyFill="1" applyBorder="1" applyAlignment="1" applyProtection="1">
      <alignment horizontal="left" vertical="center" wrapText="1"/>
      <protection hidden="1"/>
    </xf>
    <xf numFmtId="165" fontId="11" fillId="26" borderId="72" xfId="0" applyNumberFormat="1" applyFont="1" applyFill="1" applyBorder="1" applyAlignment="1" applyProtection="1">
      <alignment horizontal="left" vertical="center" wrapText="1"/>
      <protection hidden="1"/>
    </xf>
    <xf numFmtId="165" fontId="11" fillId="26" borderId="64" xfId="0" applyNumberFormat="1" applyFont="1" applyFill="1" applyBorder="1" applyAlignment="1" applyProtection="1">
      <alignment horizontal="left" vertical="center" wrapText="1"/>
      <protection hidden="1"/>
    </xf>
    <xf numFmtId="165" fontId="11" fillId="26" borderId="65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50" xfId="0" applyFont="1" applyBorder="1" applyAlignment="1">
      <alignment horizontal="center" vertical="center" wrapText="1"/>
    </xf>
    <xf numFmtId="0" fontId="21" fillId="10" borderId="46" xfId="0" applyFont="1" applyFill="1" applyBorder="1" applyAlignment="1">
      <alignment horizontal="center" vertical="center" wrapText="1"/>
    </xf>
    <xf numFmtId="0" fontId="21" fillId="10" borderId="69" xfId="0" applyFont="1" applyFill="1" applyBorder="1" applyAlignment="1">
      <alignment horizontal="center" vertical="center" wrapText="1"/>
    </xf>
    <xf numFmtId="0" fontId="21" fillId="10" borderId="70" xfId="0" applyFont="1" applyFill="1" applyBorder="1" applyAlignment="1">
      <alignment horizontal="center" vertical="center" wrapText="1"/>
    </xf>
    <xf numFmtId="0" fontId="0" fillId="18" borderId="57" xfId="0" applyFill="1" applyBorder="1" applyAlignment="1">
      <alignment horizontal="left"/>
    </xf>
    <xf numFmtId="0" fontId="0" fillId="18" borderId="36" xfId="0" applyFill="1" applyBorder="1" applyAlignment="1">
      <alignment horizontal="left"/>
    </xf>
    <xf numFmtId="165" fontId="11" fillId="11" borderId="53" xfId="0" applyNumberFormat="1" applyFont="1" applyFill="1" applyBorder="1" applyAlignment="1" applyProtection="1">
      <alignment horizontal="center" vertical="center" wrapText="1"/>
      <protection hidden="1"/>
    </xf>
    <xf numFmtId="165" fontId="11" fillId="11" borderId="61" xfId="0" applyNumberFormat="1" applyFont="1" applyFill="1" applyBorder="1" applyAlignment="1" applyProtection="1">
      <alignment horizontal="center" vertical="center" wrapText="1"/>
      <protection hidden="1"/>
    </xf>
    <xf numFmtId="165" fontId="11" fillId="11" borderId="62" xfId="0" applyNumberFormat="1" applyFont="1" applyFill="1" applyBorder="1" applyAlignment="1" applyProtection="1">
      <alignment horizontal="center" vertical="center" wrapText="1"/>
      <protection hidden="1"/>
    </xf>
    <xf numFmtId="165" fontId="15" fillId="24" borderId="66" xfId="0" applyNumberFormat="1" applyFont="1" applyFill="1" applyBorder="1" applyAlignment="1" applyProtection="1">
      <alignment horizontal="left" vertical="center" wrapText="1"/>
      <protection hidden="1"/>
    </xf>
    <xf numFmtId="165" fontId="15" fillId="24" borderId="10" xfId="0" applyNumberFormat="1" applyFont="1" applyFill="1" applyBorder="1" applyAlignment="1" applyProtection="1">
      <alignment horizontal="left" vertical="center" wrapText="1"/>
      <protection hidden="1"/>
    </xf>
    <xf numFmtId="0" fontId="11" fillId="28" borderId="47" xfId="0" applyFont="1" applyFill="1" applyBorder="1" applyAlignment="1">
      <alignment horizontal="center" vertical="center" wrapText="1"/>
    </xf>
    <xf numFmtId="0" fontId="11" fillId="28" borderId="5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8" borderId="47" xfId="0" applyFont="1" applyFill="1" applyBorder="1" applyAlignment="1">
      <alignment horizontal="center" vertical="center" wrapText="1"/>
    </xf>
    <xf numFmtId="0" fontId="11" fillId="8" borderId="5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0" fillId="0" borderId="2" xfId="1" applyNumberFormat="1" applyFont="1" applyBorder="1" applyAlignment="1">
      <alignment horizontal="center"/>
    </xf>
    <xf numFmtId="165" fontId="0" fillId="0" borderId="3" xfId="1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3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8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" xfId="0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Millares 14" xfId="2" xr:uid="{00000000-0005-0000-0000-000000000000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60"/>
  <sheetViews>
    <sheetView topLeftCell="B121" zoomScaleNormal="100" workbookViewId="0">
      <selection activeCell="M134" sqref="M134"/>
    </sheetView>
  </sheetViews>
  <sheetFormatPr baseColWidth="10" defaultRowHeight="15" x14ac:dyDescent="0.25"/>
  <cols>
    <col min="2" max="2" width="0.85546875" customWidth="1"/>
    <col min="3" max="3" width="17.28515625" customWidth="1"/>
    <col min="4" max="4" width="36.85546875" customWidth="1"/>
    <col min="5" max="5" width="12.42578125" customWidth="1"/>
    <col min="6" max="6" width="11.5703125" style="3"/>
    <col min="7" max="7" width="17.140625" style="113" customWidth="1"/>
    <col min="8" max="8" width="19.7109375" customWidth="1"/>
    <col min="9" max="9" width="23" style="1" customWidth="1"/>
    <col min="10" max="10" width="1" customWidth="1"/>
    <col min="11" max="11" width="16.42578125" bestFit="1" customWidth="1"/>
  </cols>
  <sheetData>
    <row r="1" spans="2:13" ht="12.6" customHeight="1" thickBot="1" x14ac:dyDescent="0.3"/>
    <row r="2" spans="2:13" ht="4.1500000000000004" customHeight="1" thickBot="1" x14ac:dyDescent="0.3">
      <c r="B2" s="209"/>
      <c r="C2" s="48"/>
      <c r="D2" s="48"/>
      <c r="E2" s="48"/>
      <c r="F2" s="208"/>
      <c r="G2" s="124"/>
      <c r="H2" s="48"/>
      <c r="I2" s="210"/>
      <c r="J2" s="49"/>
    </row>
    <row r="3" spans="2:13" ht="52.9" customHeight="1" x14ac:dyDescent="0.25">
      <c r="B3" s="50"/>
      <c r="C3" s="271" t="s">
        <v>140</v>
      </c>
      <c r="D3" s="358" t="s">
        <v>216</v>
      </c>
      <c r="E3" s="359"/>
      <c r="F3" s="359"/>
      <c r="G3" s="359"/>
      <c r="H3" s="359"/>
      <c r="I3" s="360"/>
      <c r="J3" s="54"/>
    </row>
    <row r="4" spans="2:13" x14ac:dyDescent="0.25">
      <c r="B4" s="50"/>
      <c r="C4" s="357"/>
      <c r="D4" s="361" t="s">
        <v>186</v>
      </c>
      <c r="E4" s="361"/>
      <c r="F4" s="361"/>
      <c r="G4" s="361"/>
      <c r="H4" s="361"/>
      <c r="I4" s="362"/>
      <c r="J4" s="54"/>
    </row>
    <row r="5" spans="2:13" ht="27.6" customHeight="1" x14ac:dyDescent="0.25">
      <c r="B5" s="50"/>
      <c r="C5" s="357"/>
      <c r="D5" s="98" t="s">
        <v>141</v>
      </c>
      <c r="E5" s="98" t="s">
        <v>143</v>
      </c>
      <c r="F5" s="206" t="s">
        <v>181</v>
      </c>
      <c r="G5" s="117" t="s">
        <v>187</v>
      </c>
      <c r="H5" s="206" t="s">
        <v>183</v>
      </c>
      <c r="I5" s="131" t="s">
        <v>182</v>
      </c>
      <c r="J5" s="54"/>
    </row>
    <row r="6" spans="2:13" ht="16.5" x14ac:dyDescent="0.25">
      <c r="B6" s="50"/>
      <c r="C6" s="357"/>
      <c r="D6" s="99" t="s">
        <v>144</v>
      </c>
      <c r="E6" s="109">
        <f>+Personal!C3</f>
        <v>120</v>
      </c>
      <c r="F6" s="86">
        <v>4.5</v>
      </c>
      <c r="G6" s="112">
        <f>+Personal!C17</f>
        <v>2664681.0349920006</v>
      </c>
      <c r="H6" s="31">
        <f>+E6*G6</f>
        <v>319761724.19904006</v>
      </c>
      <c r="I6" s="132">
        <f>+F6*H6</f>
        <v>1438927758.8956802</v>
      </c>
      <c r="J6" s="54"/>
    </row>
    <row r="7" spans="2:13" ht="16.5" x14ac:dyDescent="0.25">
      <c r="B7" s="50"/>
      <c r="C7" s="357"/>
      <c r="D7" s="99" t="s">
        <v>145</v>
      </c>
      <c r="E7" s="109">
        <f>+Personal!D3</f>
        <v>1</v>
      </c>
      <c r="F7" s="86">
        <f>+F6</f>
        <v>4.5</v>
      </c>
      <c r="G7" s="112">
        <f>+Personal!D17</f>
        <v>6467983.2000000002</v>
      </c>
      <c r="H7" s="116">
        <f t="shared" ref="H7:I10" si="0">+E7*G7</f>
        <v>6467983.2000000002</v>
      </c>
      <c r="I7" s="132">
        <f t="shared" si="0"/>
        <v>29105924.400000002</v>
      </c>
      <c r="J7" s="54"/>
    </row>
    <row r="8" spans="2:13" ht="16.5" x14ac:dyDescent="0.25">
      <c r="B8" s="50"/>
      <c r="C8" s="357"/>
      <c r="D8" s="99" t="s">
        <v>146</v>
      </c>
      <c r="E8" s="109">
        <f>+Personal!E3</f>
        <v>1</v>
      </c>
      <c r="F8" s="86">
        <f t="shared" ref="F8:F10" si="1">+F7</f>
        <v>4.5</v>
      </c>
      <c r="G8" s="112">
        <f>+Personal!E17</f>
        <v>5389986</v>
      </c>
      <c r="H8" s="116">
        <f t="shared" si="0"/>
        <v>5389986</v>
      </c>
      <c r="I8" s="132">
        <f t="shared" si="0"/>
        <v>24254937</v>
      </c>
      <c r="J8" s="54"/>
    </row>
    <row r="9" spans="2:13" ht="16.5" x14ac:dyDescent="0.25">
      <c r="B9" s="50"/>
      <c r="C9" s="357"/>
      <c r="D9" s="99" t="s">
        <v>147</v>
      </c>
      <c r="E9" s="109">
        <f>+Personal!F3</f>
        <v>2</v>
      </c>
      <c r="F9" s="86">
        <f t="shared" si="1"/>
        <v>4.5</v>
      </c>
      <c r="G9" s="112">
        <f>+Personal!F17</f>
        <v>4388988.5999999996</v>
      </c>
      <c r="H9" s="116">
        <f t="shared" si="0"/>
        <v>8777977.1999999993</v>
      </c>
      <c r="I9" s="132">
        <f t="shared" si="0"/>
        <v>39500897.399999999</v>
      </c>
      <c r="J9" s="211"/>
      <c r="K9" s="108"/>
      <c r="L9" s="107"/>
      <c r="M9" s="107"/>
    </row>
    <row r="10" spans="2:13" ht="16.5" x14ac:dyDescent="0.25">
      <c r="B10" s="50"/>
      <c r="C10" s="357"/>
      <c r="D10" s="99" t="s">
        <v>148</v>
      </c>
      <c r="E10" s="109">
        <f>+Personal!G3</f>
        <v>6</v>
      </c>
      <c r="F10" s="86">
        <f t="shared" si="1"/>
        <v>4.5</v>
      </c>
      <c r="G10" s="112">
        <f>+Personal!G17</f>
        <v>4431330.9012399996</v>
      </c>
      <c r="H10" s="116">
        <f t="shared" si="0"/>
        <v>26587985.407439999</v>
      </c>
      <c r="I10" s="132">
        <f t="shared" si="0"/>
        <v>119645934.33348</v>
      </c>
      <c r="J10" s="211"/>
      <c r="K10" s="108"/>
      <c r="L10" s="107"/>
      <c r="M10" s="107"/>
    </row>
    <row r="11" spans="2:13" ht="16.5" x14ac:dyDescent="0.25">
      <c r="B11" s="50"/>
      <c r="C11" s="357"/>
      <c r="D11" s="351" t="s">
        <v>184</v>
      </c>
      <c r="E11" s="332"/>
      <c r="F11" s="332"/>
      <c r="G11" s="332"/>
      <c r="H11" s="126">
        <f>SUM(H6:H10)</f>
        <v>366985656.00648004</v>
      </c>
      <c r="I11" s="133">
        <f>SUM(I6:I10)</f>
        <v>1651435452.0291605</v>
      </c>
      <c r="J11" s="211"/>
      <c r="K11" s="108"/>
      <c r="L11" s="107"/>
      <c r="M11" s="107"/>
    </row>
    <row r="12" spans="2:13" ht="16.5" x14ac:dyDescent="0.25">
      <c r="B12" s="50"/>
      <c r="C12" s="357"/>
      <c r="D12" s="300" t="s">
        <v>149</v>
      </c>
      <c r="E12" s="301"/>
      <c r="F12" s="301"/>
      <c r="G12" s="301"/>
      <c r="H12" s="301"/>
      <c r="I12" s="302"/>
      <c r="J12" s="54"/>
    </row>
    <row r="13" spans="2:13" ht="30" x14ac:dyDescent="0.25">
      <c r="B13" s="50"/>
      <c r="C13" s="357"/>
      <c r="D13" s="98" t="s">
        <v>142</v>
      </c>
      <c r="E13" s="98" t="s">
        <v>143</v>
      </c>
      <c r="F13" s="206" t="s">
        <v>181</v>
      </c>
      <c r="G13" s="117" t="s">
        <v>188</v>
      </c>
      <c r="H13" s="118" t="s">
        <v>183</v>
      </c>
      <c r="I13" s="131" t="s">
        <v>182</v>
      </c>
      <c r="J13" s="54"/>
    </row>
    <row r="14" spans="2:13" ht="33" x14ac:dyDescent="0.25">
      <c r="B14" s="50"/>
      <c r="C14" s="357"/>
      <c r="D14" s="99" t="s">
        <v>150</v>
      </c>
      <c r="E14" s="109">
        <f>+'EQ. Operación'!B3</f>
        <v>4</v>
      </c>
      <c r="F14" s="114">
        <v>4.5</v>
      </c>
      <c r="G14" s="112">
        <f>+'EQ. Operación'!B4</f>
        <v>10500000</v>
      </c>
      <c r="H14" s="115">
        <f>+E14*G14</f>
        <v>42000000</v>
      </c>
      <c r="I14" s="134">
        <f>+F14*H14</f>
        <v>189000000</v>
      </c>
      <c r="J14" s="54"/>
    </row>
    <row r="15" spans="2:13" ht="16.5" x14ac:dyDescent="0.25">
      <c r="B15" s="50"/>
      <c r="C15" s="357"/>
      <c r="D15" s="351" t="s">
        <v>185</v>
      </c>
      <c r="E15" s="332"/>
      <c r="F15" s="332"/>
      <c r="G15" s="332"/>
      <c r="H15" s="333"/>
      <c r="I15" s="133">
        <f>+I14</f>
        <v>189000000</v>
      </c>
      <c r="J15" s="54"/>
      <c r="K15" s="94"/>
    </row>
    <row r="16" spans="2:13" ht="16.5" x14ac:dyDescent="0.25">
      <c r="B16" s="50"/>
      <c r="C16" s="357"/>
      <c r="D16" s="300" t="s">
        <v>151</v>
      </c>
      <c r="E16" s="301"/>
      <c r="F16" s="301"/>
      <c r="G16" s="301"/>
      <c r="H16" s="301"/>
      <c r="I16" s="302"/>
      <c r="J16" s="54"/>
    </row>
    <row r="17" spans="2:11" ht="16.5" x14ac:dyDescent="0.25">
      <c r="B17" s="50"/>
      <c r="C17" s="357"/>
      <c r="D17" s="98" t="s">
        <v>142</v>
      </c>
      <c r="E17" s="98" t="s">
        <v>143</v>
      </c>
      <c r="F17" s="207" t="s">
        <v>180</v>
      </c>
      <c r="G17" s="117" t="s">
        <v>188</v>
      </c>
      <c r="H17" s="118" t="s">
        <v>183</v>
      </c>
      <c r="I17" s="131" t="s">
        <v>182</v>
      </c>
      <c r="J17" s="54"/>
    </row>
    <row r="18" spans="2:11" ht="33" x14ac:dyDescent="0.25">
      <c r="B18" s="50"/>
      <c r="C18" s="357"/>
      <c r="D18" s="110" t="s">
        <v>152</v>
      </c>
      <c r="E18" s="111">
        <f>+'EQ. Operación'!C3</f>
        <v>1</v>
      </c>
      <c r="F18" s="114">
        <f>+F14</f>
        <v>4.5</v>
      </c>
      <c r="G18" s="112">
        <f>+'EQ. Operación'!C4</f>
        <v>51480000</v>
      </c>
      <c r="H18" s="119">
        <f>+E18*G18</f>
        <v>51480000</v>
      </c>
      <c r="I18" s="135">
        <f>+F18*H18</f>
        <v>231660000</v>
      </c>
      <c r="J18" s="54"/>
    </row>
    <row r="19" spans="2:11" ht="17.25" thickBot="1" x14ac:dyDescent="0.3">
      <c r="B19" s="50"/>
      <c r="C19" s="357"/>
      <c r="D19" s="363" t="s">
        <v>189</v>
      </c>
      <c r="E19" s="364"/>
      <c r="F19" s="364"/>
      <c r="G19" s="364"/>
      <c r="H19" s="365"/>
      <c r="I19" s="136">
        <f>+I18</f>
        <v>231660000</v>
      </c>
      <c r="J19" s="54"/>
    </row>
    <row r="20" spans="2:11" ht="28.15" customHeight="1" thickBot="1" x14ac:dyDescent="0.3">
      <c r="B20" s="50"/>
      <c r="C20" s="272"/>
      <c r="D20" s="366" t="s">
        <v>190</v>
      </c>
      <c r="E20" s="367"/>
      <c r="F20" s="367"/>
      <c r="G20" s="367"/>
      <c r="H20" s="367"/>
      <c r="I20" s="197">
        <f>+I11+I15+I19</f>
        <v>2072095452.0291605</v>
      </c>
      <c r="J20" s="54"/>
    </row>
    <row r="21" spans="2:11" ht="16.149999999999999" customHeight="1" x14ac:dyDescent="0.25">
      <c r="B21" s="50"/>
      <c r="C21" s="341" t="s">
        <v>153</v>
      </c>
      <c r="D21" s="344" t="s">
        <v>191</v>
      </c>
      <c r="E21" s="344"/>
      <c r="F21" s="344"/>
      <c r="G21" s="344"/>
      <c r="H21" s="344"/>
      <c r="I21" s="345"/>
      <c r="J21" s="54"/>
    </row>
    <row r="22" spans="2:11" ht="30" x14ac:dyDescent="0.25">
      <c r="B22" s="50"/>
      <c r="C22" s="342"/>
      <c r="D22" s="155" t="s">
        <v>141</v>
      </c>
      <c r="E22" s="98" t="s">
        <v>143</v>
      </c>
      <c r="F22" s="206" t="s">
        <v>181</v>
      </c>
      <c r="G22" s="117" t="s">
        <v>187</v>
      </c>
      <c r="H22" s="206" t="s">
        <v>183</v>
      </c>
      <c r="I22" s="131" t="s">
        <v>182</v>
      </c>
      <c r="J22" s="54"/>
    </row>
    <row r="23" spans="2:11" ht="16.5" x14ac:dyDescent="0.25">
      <c r="B23" s="50"/>
      <c r="C23" s="342"/>
      <c r="D23" s="156" t="s">
        <v>154</v>
      </c>
      <c r="E23" s="109">
        <f>+Personal!H3</f>
        <v>4</v>
      </c>
      <c r="F23" s="86">
        <f>+$F$18</f>
        <v>4.5</v>
      </c>
      <c r="G23" s="112">
        <f>+Personal!H17</f>
        <v>2639640.288327273</v>
      </c>
      <c r="H23" s="116">
        <f>+E23*G23</f>
        <v>10558561.153309092</v>
      </c>
      <c r="I23" s="132">
        <f>+F23*H23</f>
        <v>47513525.189890914</v>
      </c>
      <c r="J23" s="54"/>
    </row>
    <row r="24" spans="2:11" ht="16.5" x14ac:dyDescent="0.25">
      <c r="B24" s="50"/>
      <c r="C24" s="342"/>
      <c r="D24" s="156" t="s">
        <v>155</v>
      </c>
      <c r="E24" s="109">
        <f>+Personal!I3</f>
        <v>16</v>
      </c>
      <c r="F24" s="86">
        <f t="shared" ref="F24:F27" si="2">+$F$18</f>
        <v>4.5</v>
      </c>
      <c r="G24" s="112">
        <f>+Personal!I17</f>
        <v>2639640.288327273</v>
      </c>
      <c r="H24" s="116">
        <f t="shared" ref="H24:I27" si="3">+E24*G24</f>
        <v>42234244.613236368</v>
      </c>
      <c r="I24" s="132">
        <f t="shared" si="3"/>
        <v>190054100.75956365</v>
      </c>
      <c r="J24" s="54"/>
    </row>
    <row r="25" spans="2:11" ht="16.5" x14ac:dyDescent="0.25">
      <c r="B25" s="50"/>
      <c r="C25" s="342"/>
      <c r="D25" s="156" t="s">
        <v>156</v>
      </c>
      <c r="E25" s="109">
        <f>+Personal!J3</f>
        <v>1</v>
      </c>
      <c r="F25" s="86">
        <f t="shared" si="2"/>
        <v>4.5</v>
      </c>
      <c r="G25" s="112">
        <f>+Personal!J17</f>
        <v>4388988.5999999996</v>
      </c>
      <c r="H25" s="116">
        <f t="shared" si="3"/>
        <v>4388988.5999999996</v>
      </c>
      <c r="I25" s="132">
        <f t="shared" si="3"/>
        <v>19750448.699999999</v>
      </c>
      <c r="J25" s="54"/>
    </row>
    <row r="26" spans="2:11" ht="16.5" x14ac:dyDescent="0.25">
      <c r="B26" s="50"/>
      <c r="C26" s="342"/>
      <c r="D26" s="156" t="s">
        <v>157</v>
      </c>
      <c r="E26" s="109">
        <f>+Personal!K3</f>
        <v>1</v>
      </c>
      <c r="F26" s="86">
        <f t="shared" si="2"/>
        <v>4.5</v>
      </c>
      <c r="G26" s="112">
        <f>+Personal!K17</f>
        <v>4388988.5999999996</v>
      </c>
      <c r="H26" s="116">
        <f t="shared" si="3"/>
        <v>4388988.5999999996</v>
      </c>
      <c r="I26" s="132">
        <f t="shared" si="3"/>
        <v>19750448.699999999</v>
      </c>
      <c r="J26" s="54"/>
    </row>
    <row r="27" spans="2:11" ht="16.5" x14ac:dyDescent="0.25">
      <c r="B27" s="50"/>
      <c r="C27" s="342"/>
      <c r="D27" s="156" t="s">
        <v>41</v>
      </c>
      <c r="E27" s="109">
        <f>+Personal!L3</f>
        <v>2</v>
      </c>
      <c r="F27" s="86">
        <f t="shared" si="2"/>
        <v>4.5</v>
      </c>
      <c r="G27" s="112">
        <f>+Personal!L17</f>
        <v>4431330.5279076351</v>
      </c>
      <c r="H27" s="116">
        <f t="shared" si="3"/>
        <v>8862661.0558152702</v>
      </c>
      <c r="I27" s="132">
        <f t="shared" si="3"/>
        <v>39881974.751168713</v>
      </c>
      <c r="J27" s="54"/>
    </row>
    <row r="28" spans="2:11" ht="17.25" thickBot="1" x14ac:dyDescent="0.3">
      <c r="B28" s="50"/>
      <c r="C28" s="342"/>
      <c r="D28" s="346" t="s">
        <v>192</v>
      </c>
      <c r="E28" s="346"/>
      <c r="F28" s="346"/>
      <c r="G28" s="347"/>
      <c r="H28" s="146">
        <f>SUM(H23:H27)</f>
        <v>70433444.022360727</v>
      </c>
      <c r="I28" s="147">
        <f>SUM(I23:I27)</f>
        <v>316950498.10062331</v>
      </c>
      <c r="J28" s="54"/>
    </row>
    <row r="29" spans="2:11" ht="16.5" x14ac:dyDescent="0.25">
      <c r="B29" s="50"/>
      <c r="C29" s="342"/>
      <c r="D29" s="348" t="s">
        <v>149</v>
      </c>
      <c r="E29" s="349"/>
      <c r="F29" s="349"/>
      <c r="G29" s="349"/>
      <c r="H29" s="349"/>
      <c r="I29" s="350"/>
      <c r="J29" s="54"/>
    </row>
    <row r="30" spans="2:11" ht="30" x14ac:dyDescent="0.25">
      <c r="B30" s="50"/>
      <c r="C30" s="342"/>
      <c r="D30" s="155" t="s">
        <v>142</v>
      </c>
      <c r="E30" s="98" t="s">
        <v>143</v>
      </c>
      <c r="F30" s="206" t="s">
        <v>181</v>
      </c>
      <c r="G30" s="117" t="s">
        <v>188</v>
      </c>
      <c r="H30" s="206" t="s">
        <v>183</v>
      </c>
      <c r="I30" s="131" t="s">
        <v>182</v>
      </c>
      <c r="J30" s="54"/>
    </row>
    <row r="31" spans="2:11" ht="33" x14ac:dyDescent="0.25">
      <c r="B31" s="50"/>
      <c r="C31" s="342"/>
      <c r="D31" s="156" t="s">
        <v>158</v>
      </c>
      <c r="E31" s="137">
        <f>+'EQ. Operación'!D3</f>
        <v>1</v>
      </c>
      <c r="F31" s="114">
        <f>+F23</f>
        <v>4.5</v>
      </c>
      <c r="G31" s="112">
        <f>+'EQ. Operación'!D4</f>
        <v>30000000</v>
      </c>
      <c r="H31" s="144">
        <f>+E31*G31</f>
        <v>30000000</v>
      </c>
      <c r="I31" s="134">
        <f>+F31*H31</f>
        <v>135000000</v>
      </c>
      <c r="J31" s="54"/>
      <c r="K31">
        <v>4.5</v>
      </c>
    </row>
    <row r="32" spans="2:11" ht="33" x14ac:dyDescent="0.25">
      <c r="B32" s="50"/>
      <c r="C32" s="342"/>
      <c r="D32" s="157" t="s">
        <v>159</v>
      </c>
      <c r="E32" s="148">
        <f>+'EQ. Operación'!E3</f>
        <v>4</v>
      </c>
      <c r="F32" s="121">
        <f>+F24</f>
        <v>4.5</v>
      </c>
      <c r="G32" s="122">
        <f>+'EQ. Operación'!E4</f>
        <v>14500000</v>
      </c>
      <c r="H32" s="149">
        <f>+E32*G32</f>
        <v>58000000</v>
      </c>
      <c r="I32" s="134">
        <f>+F32*H32</f>
        <v>261000000</v>
      </c>
      <c r="J32" s="54"/>
      <c r="K32" t="e">
        <f>+#REF!*K31</f>
        <v>#REF!</v>
      </c>
    </row>
    <row r="33" spans="2:10" ht="17.25" thickBot="1" x14ac:dyDescent="0.3">
      <c r="B33" s="50"/>
      <c r="C33" s="324"/>
      <c r="D33" s="351" t="s">
        <v>185</v>
      </c>
      <c r="E33" s="332"/>
      <c r="F33" s="332"/>
      <c r="G33" s="332"/>
      <c r="H33" s="333"/>
      <c r="I33" s="159">
        <f>SUM(I31:I32)</f>
        <v>396000000</v>
      </c>
      <c r="J33" s="54"/>
    </row>
    <row r="34" spans="2:10" ht="16.5" x14ac:dyDescent="0.25">
      <c r="B34" s="50"/>
      <c r="C34" s="342"/>
      <c r="D34" s="352" t="s">
        <v>151</v>
      </c>
      <c r="E34" s="311"/>
      <c r="F34" s="311"/>
      <c r="G34" s="311"/>
      <c r="H34" s="311"/>
      <c r="I34" s="350"/>
      <c r="J34" s="54"/>
    </row>
    <row r="35" spans="2:10" ht="30" x14ac:dyDescent="0.25">
      <c r="B35" s="50"/>
      <c r="C35" s="342"/>
      <c r="D35" s="155" t="s">
        <v>142</v>
      </c>
      <c r="E35" s="98" t="s">
        <v>143</v>
      </c>
      <c r="F35" s="206" t="s">
        <v>181</v>
      </c>
      <c r="G35" s="117" t="s">
        <v>188</v>
      </c>
      <c r="H35" s="206" t="s">
        <v>183</v>
      </c>
      <c r="I35" s="131" t="s">
        <v>182</v>
      </c>
      <c r="J35" s="54"/>
    </row>
    <row r="36" spans="2:10" ht="33.75" thickBot="1" x14ac:dyDescent="0.3">
      <c r="B36" s="50"/>
      <c r="C36" s="342"/>
      <c r="D36" s="158" t="s">
        <v>160</v>
      </c>
      <c r="E36" s="139">
        <f>+'EQ. Operación'!F3</f>
        <v>5</v>
      </c>
      <c r="F36" s="143">
        <f>+F32</f>
        <v>4.5</v>
      </c>
      <c r="G36" s="140">
        <f>+'EQ. Operación'!F4</f>
        <v>750000</v>
      </c>
      <c r="H36" s="145">
        <f>+E36*G36</f>
        <v>3750000</v>
      </c>
      <c r="I36" s="161">
        <f>+F36*H36</f>
        <v>16875000</v>
      </c>
      <c r="J36" s="54"/>
    </row>
    <row r="37" spans="2:10" ht="17.25" thickBot="1" x14ac:dyDescent="0.3">
      <c r="B37" s="50"/>
      <c r="C37" s="342"/>
      <c r="D37" s="353" t="s">
        <v>189</v>
      </c>
      <c r="E37" s="336"/>
      <c r="F37" s="336"/>
      <c r="G37" s="336"/>
      <c r="H37" s="337"/>
      <c r="I37" s="160">
        <f>+I36</f>
        <v>16875000</v>
      </c>
      <c r="J37" s="54"/>
    </row>
    <row r="38" spans="2:10" ht="30.6" customHeight="1" thickBot="1" x14ac:dyDescent="0.3">
      <c r="B38" s="50"/>
      <c r="C38" s="343"/>
      <c r="D38" s="354" t="s">
        <v>193</v>
      </c>
      <c r="E38" s="355"/>
      <c r="F38" s="355"/>
      <c r="G38" s="355"/>
      <c r="H38" s="356"/>
      <c r="I38" s="169">
        <f>+I28+I33+I37</f>
        <v>729825498.10062337</v>
      </c>
      <c r="J38" s="54"/>
    </row>
    <row r="39" spans="2:10" ht="14.45" customHeight="1" x14ac:dyDescent="0.25">
      <c r="B39" s="50"/>
      <c r="C39" s="323" t="s">
        <v>51</v>
      </c>
      <c r="D39" s="325" t="s">
        <v>194</v>
      </c>
      <c r="E39" s="326"/>
      <c r="F39" s="326"/>
      <c r="G39" s="326"/>
      <c r="H39" s="326"/>
      <c r="I39" s="327"/>
      <c r="J39" s="54"/>
    </row>
    <row r="40" spans="2:10" ht="30" x14ac:dyDescent="0.25">
      <c r="B40" s="50"/>
      <c r="C40" s="324"/>
      <c r="D40" s="154" t="s">
        <v>141</v>
      </c>
      <c r="E40" s="98" t="s">
        <v>143</v>
      </c>
      <c r="F40" s="206" t="s">
        <v>181</v>
      </c>
      <c r="G40" s="117" t="s">
        <v>188</v>
      </c>
      <c r="H40" s="206" t="s">
        <v>183</v>
      </c>
      <c r="I40" s="131" t="s">
        <v>182</v>
      </c>
      <c r="J40" s="54"/>
    </row>
    <row r="41" spans="2:10" ht="16.5" x14ac:dyDescent="0.25">
      <c r="B41" s="50"/>
      <c r="C41" s="324"/>
      <c r="D41" s="166" t="s">
        <v>52</v>
      </c>
      <c r="E41" s="109">
        <f>+Personal!M3</f>
        <v>12</v>
      </c>
      <c r="F41" s="86">
        <f>+$F$36</f>
        <v>4.5</v>
      </c>
      <c r="G41" s="112">
        <f>+Personal!M17</f>
        <v>3086782.1402501864</v>
      </c>
      <c r="H41" s="116">
        <f>+E41*G41</f>
        <v>37041385.683002234</v>
      </c>
      <c r="I41" s="132">
        <f>+F41*H41</f>
        <v>166686235.57351005</v>
      </c>
      <c r="J41" s="54"/>
    </row>
    <row r="42" spans="2:10" ht="16.5" x14ac:dyDescent="0.25">
      <c r="B42" s="50"/>
      <c r="C42" s="324"/>
      <c r="D42" s="166" t="s">
        <v>53</v>
      </c>
      <c r="E42" s="109">
        <f>+Personal!N3</f>
        <v>24</v>
      </c>
      <c r="F42" s="86">
        <f t="shared" ref="F42:F46" si="4">+$F$36</f>
        <v>4.5</v>
      </c>
      <c r="G42" s="112">
        <f>+Personal!N17</f>
        <v>2639640.288327273</v>
      </c>
      <c r="H42" s="116">
        <f t="shared" ref="H42:I46" si="5">+E42*G42</f>
        <v>63351366.919854552</v>
      </c>
      <c r="I42" s="132">
        <f t="shared" si="5"/>
        <v>285081151.13934547</v>
      </c>
      <c r="J42" s="54"/>
    </row>
    <row r="43" spans="2:10" ht="16.5" x14ac:dyDescent="0.25">
      <c r="B43" s="50"/>
      <c r="C43" s="324"/>
      <c r="D43" s="166" t="s">
        <v>161</v>
      </c>
      <c r="E43" s="109">
        <f>+Personal!O3</f>
        <v>1</v>
      </c>
      <c r="F43" s="86">
        <f t="shared" si="4"/>
        <v>4.5</v>
      </c>
      <c r="G43" s="112">
        <f>+Personal!O17</f>
        <v>7110581.5309090903</v>
      </c>
      <c r="H43" s="116">
        <f t="shared" si="5"/>
        <v>7110581.5309090903</v>
      </c>
      <c r="I43" s="132">
        <f t="shared" si="5"/>
        <v>31997616.889090907</v>
      </c>
      <c r="J43" s="54"/>
    </row>
    <row r="44" spans="2:10" ht="16.5" x14ac:dyDescent="0.25">
      <c r="B44" s="50"/>
      <c r="C44" s="324"/>
      <c r="D44" s="166" t="s">
        <v>39</v>
      </c>
      <c r="E44" s="109">
        <f>+Personal!P3</f>
        <v>1</v>
      </c>
      <c r="F44" s="86">
        <f t="shared" si="4"/>
        <v>4.5</v>
      </c>
      <c r="G44" s="112">
        <f>+Personal!P17</f>
        <v>5389986</v>
      </c>
      <c r="H44" s="116">
        <f t="shared" si="5"/>
        <v>5389986</v>
      </c>
      <c r="I44" s="132">
        <f t="shared" si="5"/>
        <v>24254937</v>
      </c>
      <c r="J44" s="54"/>
    </row>
    <row r="45" spans="2:10" ht="16.5" x14ac:dyDescent="0.25">
      <c r="B45" s="50"/>
      <c r="C45" s="324"/>
      <c r="D45" s="166" t="s">
        <v>156</v>
      </c>
      <c r="E45" s="109">
        <f>+Personal!Q3</f>
        <v>4</v>
      </c>
      <c r="F45" s="86">
        <f t="shared" si="4"/>
        <v>4.5</v>
      </c>
      <c r="G45" s="112">
        <f>+Personal!Q17</f>
        <v>4388988.5999999996</v>
      </c>
      <c r="H45" s="116">
        <f t="shared" si="5"/>
        <v>17555954.399999999</v>
      </c>
      <c r="I45" s="132">
        <f t="shared" si="5"/>
        <v>79001794.799999997</v>
      </c>
      <c r="J45" s="54"/>
    </row>
    <row r="46" spans="2:10" ht="17.25" thickBot="1" x14ac:dyDescent="0.3">
      <c r="B46" s="50"/>
      <c r="C46" s="324"/>
      <c r="D46" s="167" t="s">
        <v>41</v>
      </c>
      <c r="E46" s="164">
        <f>+Personal!R3</f>
        <v>2</v>
      </c>
      <c r="F46" s="86">
        <f t="shared" si="4"/>
        <v>4.5</v>
      </c>
      <c r="G46" s="122">
        <f>+Personal!R17</f>
        <v>4431330.5279076351</v>
      </c>
      <c r="H46" s="116">
        <f t="shared" si="5"/>
        <v>8862661.0558152702</v>
      </c>
      <c r="I46" s="132">
        <f t="shared" si="5"/>
        <v>39881974.751168713</v>
      </c>
      <c r="J46" s="54"/>
    </row>
    <row r="47" spans="2:10" ht="17.25" thickBot="1" x14ac:dyDescent="0.3">
      <c r="B47" s="50"/>
      <c r="C47" s="324"/>
      <c r="D47" s="328" t="s">
        <v>192</v>
      </c>
      <c r="E47" s="329"/>
      <c r="F47" s="329"/>
      <c r="G47" s="329"/>
      <c r="H47" s="329"/>
      <c r="I47" s="165">
        <f>SUM(I41:I46)</f>
        <v>626903710.15311515</v>
      </c>
      <c r="J47" s="54"/>
    </row>
    <row r="48" spans="2:10" ht="16.5" x14ac:dyDescent="0.25">
      <c r="B48" s="50"/>
      <c r="C48" s="324"/>
      <c r="D48" s="330" t="s">
        <v>149</v>
      </c>
      <c r="E48" s="317"/>
      <c r="F48" s="317"/>
      <c r="G48" s="317"/>
      <c r="H48" s="317"/>
      <c r="I48" s="318"/>
      <c r="J48" s="54"/>
    </row>
    <row r="49" spans="2:10" ht="30" x14ac:dyDescent="0.25">
      <c r="B49" s="50"/>
      <c r="C49" s="324"/>
      <c r="D49" s="154" t="s">
        <v>142</v>
      </c>
      <c r="E49" s="98" t="s">
        <v>143</v>
      </c>
      <c r="F49" s="206" t="s">
        <v>181</v>
      </c>
      <c r="G49" s="117" t="s">
        <v>188</v>
      </c>
      <c r="H49" s="206" t="s">
        <v>183</v>
      </c>
      <c r="I49" s="131" t="s">
        <v>182</v>
      </c>
      <c r="J49" s="54"/>
    </row>
    <row r="50" spans="2:10" ht="34.15" customHeight="1" x14ac:dyDescent="0.25">
      <c r="B50" s="50"/>
      <c r="C50" s="324"/>
      <c r="D50" s="153" t="s">
        <v>162</v>
      </c>
      <c r="E50" s="109">
        <f>+'EQ. Operación'!G3</f>
        <v>2</v>
      </c>
      <c r="F50" s="114">
        <f>+F45</f>
        <v>4.5</v>
      </c>
      <c r="G50" s="112">
        <f>+'EQ. Operación'!G4</f>
        <v>10500000</v>
      </c>
      <c r="H50" s="144">
        <f>+E50*G50</f>
        <v>21000000</v>
      </c>
      <c r="I50" s="134">
        <f>+F50*H50</f>
        <v>94500000</v>
      </c>
      <c r="J50" s="54"/>
    </row>
    <row r="51" spans="2:10" ht="16.5" x14ac:dyDescent="0.25">
      <c r="B51" s="50"/>
      <c r="C51" s="324"/>
      <c r="D51" s="331" t="s">
        <v>185</v>
      </c>
      <c r="E51" s="332"/>
      <c r="F51" s="332"/>
      <c r="G51" s="332"/>
      <c r="H51" s="333"/>
      <c r="I51" s="142">
        <f>+I50</f>
        <v>94500000</v>
      </c>
      <c r="J51" s="54"/>
    </row>
    <row r="52" spans="2:10" ht="16.5" x14ac:dyDescent="0.25">
      <c r="B52" s="50"/>
      <c r="C52" s="324"/>
      <c r="D52" s="334" t="s">
        <v>151</v>
      </c>
      <c r="E52" s="301"/>
      <c r="F52" s="301"/>
      <c r="G52" s="301"/>
      <c r="H52" s="301"/>
      <c r="I52" s="302"/>
      <c r="J52" s="54"/>
    </row>
    <row r="53" spans="2:10" ht="30" x14ac:dyDescent="0.25">
      <c r="B53" s="50"/>
      <c r="C53" s="324"/>
      <c r="D53" s="154" t="s">
        <v>142</v>
      </c>
      <c r="E53" s="98" t="s">
        <v>143</v>
      </c>
      <c r="F53" s="206" t="s">
        <v>181</v>
      </c>
      <c r="G53" s="117" t="s">
        <v>188</v>
      </c>
      <c r="H53" s="206" t="s">
        <v>183</v>
      </c>
      <c r="I53" s="131" t="s">
        <v>182</v>
      </c>
      <c r="J53" s="54"/>
    </row>
    <row r="54" spans="2:10" ht="33" x14ac:dyDescent="0.25">
      <c r="B54" s="50"/>
      <c r="C54" s="324"/>
      <c r="D54" s="153" t="s">
        <v>163</v>
      </c>
      <c r="E54" s="111">
        <v>12</v>
      </c>
      <c r="F54" s="114">
        <f>+F50</f>
        <v>4.5</v>
      </c>
      <c r="G54" s="112">
        <v>2500000</v>
      </c>
      <c r="H54" s="144">
        <f>+E54*G54</f>
        <v>30000000</v>
      </c>
      <c r="I54" s="134">
        <f>+F54*H54</f>
        <v>135000000</v>
      </c>
      <c r="J54" s="54"/>
    </row>
    <row r="55" spans="2:10" ht="17.25" thickBot="1" x14ac:dyDescent="0.3">
      <c r="B55" s="50"/>
      <c r="C55" s="324"/>
      <c r="D55" s="335" t="s">
        <v>189</v>
      </c>
      <c r="E55" s="336"/>
      <c r="F55" s="336"/>
      <c r="G55" s="336"/>
      <c r="H55" s="337"/>
      <c r="I55" s="168">
        <f>+I54</f>
        <v>135000000</v>
      </c>
      <c r="J55" s="54"/>
    </row>
    <row r="56" spans="2:10" ht="30" customHeight="1" thickBot="1" x14ac:dyDescent="0.3">
      <c r="B56" s="50"/>
      <c r="C56" s="324"/>
      <c r="D56" s="338" t="s">
        <v>199</v>
      </c>
      <c r="E56" s="339"/>
      <c r="F56" s="339"/>
      <c r="G56" s="339"/>
      <c r="H56" s="340"/>
      <c r="I56" s="170">
        <f>+I47+I51+I55</f>
        <v>856403710.15311515</v>
      </c>
      <c r="J56" s="54"/>
    </row>
    <row r="57" spans="2:10" ht="14.45" customHeight="1" x14ac:dyDescent="0.25">
      <c r="B57" s="50"/>
      <c r="C57" s="275" t="s">
        <v>55</v>
      </c>
      <c r="D57" s="278" t="s">
        <v>195</v>
      </c>
      <c r="E57" s="278"/>
      <c r="F57" s="278"/>
      <c r="G57" s="278"/>
      <c r="H57" s="278"/>
      <c r="I57" s="279"/>
      <c r="J57" s="54"/>
    </row>
    <row r="58" spans="2:10" ht="30" x14ac:dyDescent="0.25">
      <c r="B58" s="50"/>
      <c r="C58" s="276"/>
      <c r="D58" s="97" t="s">
        <v>141</v>
      </c>
      <c r="E58" s="98" t="s">
        <v>143</v>
      </c>
      <c r="F58" s="206" t="s">
        <v>181</v>
      </c>
      <c r="G58" s="117" t="s">
        <v>188</v>
      </c>
      <c r="H58" s="206" t="s">
        <v>183</v>
      </c>
      <c r="I58" s="131" t="s">
        <v>182</v>
      </c>
      <c r="J58" s="54"/>
    </row>
    <row r="59" spans="2:10" ht="16.5" x14ac:dyDescent="0.25">
      <c r="B59" s="50"/>
      <c r="C59" s="276"/>
      <c r="D59" s="101" t="s">
        <v>65</v>
      </c>
      <c r="E59" s="111">
        <f>+Personal!S3</f>
        <v>6</v>
      </c>
      <c r="F59" s="86">
        <f>+$F$54</f>
        <v>4.5</v>
      </c>
      <c r="G59" s="112">
        <f>+Personal!S17</f>
        <v>2656686.9940499994</v>
      </c>
      <c r="H59" s="116">
        <f>+E59*G59</f>
        <v>15940121.964299995</v>
      </c>
      <c r="I59" s="132">
        <f>+F59*H59</f>
        <v>71730548.839349985</v>
      </c>
      <c r="J59" s="54"/>
    </row>
    <row r="60" spans="2:10" ht="16.5" x14ac:dyDescent="0.25">
      <c r="B60" s="50"/>
      <c r="C60" s="276"/>
      <c r="D60" s="101" t="s">
        <v>39</v>
      </c>
      <c r="E60" s="111">
        <f>+Personal!T3</f>
        <v>1</v>
      </c>
      <c r="F60" s="86">
        <f t="shared" ref="F60:F61" si="6">+$F$54</f>
        <v>4.5</v>
      </c>
      <c r="G60" s="112">
        <f>+Personal!T17</f>
        <v>5389986</v>
      </c>
      <c r="H60" s="116">
        <f t="shared" ref="H60:I61" si="7">+E60*G60</f>
        <v>5389986</v>
      </c>
      <c r="I60" s="132">
        <f t="shared" si="7"/>
        <v>24254937</v>
      </c>
      <c r="J60" s="54"/>
    </row>
    <row r="61" spans="2:10" ht="17.25" thickBot="1" x14ac:dyDescent="0.3">
      <c r="B61" s="50"/>
      <c r="C61" s="276"/>
      <c r="D61" s="163" t="s">
        <v>58</v>
      </c>
      <c r="E61" s="120">
        <f>+Personal!U3</f>
        <v>1</v>
      </c>
      <c r="F61" s="86">
        <f t="shared" si="6"/>
        <v>4.5</v>
      </c>
      <c r="G61" s="122">
        <f>+Personal!U17</f>
        <v>5389986</v>
      </c>
      <c r="H61" s="116">
        <f t="shared" si="7"/>
        <v>5389986</v>
      </c>
      <c r="I61" s="132">
        <f t="shared" si="7"/>
        <v>24254937</v>
      </c>
      <c r="J61" s="54"/>
    </row>
    <row r="62" spans="2:10" ht="17.25" thickBot="1" x14ac:dyDescent="0.3">
      <c r="B62" s="50"/>
      <c r="C62" s="306"/>
      <c r="D62" s="309" t="s">
        <v>192</v>
      </c>
      <c r="E62" s="310"/>
      <c r="F62" s="310"/>
      <c r="G62" s="310"/>
      <c r="H62" s="310"/>
      <c r="I62" s="172">
        <f>SUM(I59:I61)</f>
        <v>120240422.83934999</v>
      </c>
      <c r="J62" s="54"/>
    </row>
    <row r="63" spans="2:10" ht="16.5" x14ac:dyDescent="0.25">
      <c r="B63" s="50"/>
      <c r="C63" s="276"/>
      <c r="D63" s="311" t="s">
        <v>149</v>
      </c>
      <c r="E63" s="311"/>
      <c r="F63" s="311"/>
      <c r="G63" s="311"/>
      <c r="H63" s="311"/>
      <c r="I63" s="312"/>
      <c r="J63" s="54"/>
    </row>
    <row r="64" spans="2:10" ht="30" x14ac:dyDescent="0.25">
      <c r="B64" s="50"/>
      <c r="C64" s="276"/>
      <c r="D64" s="98" t="s">
        <v>142</v>
      </c>
      <c r="E64" s="98" t="s">
        <v>143</v>
      </c>
      <c r="F64" s="206" t="s">
        <v>181</v>
      </c>
      <c r="G64" s="117" t="s">
        <v>188</v>
      </c>
      <c r="H64" s="206" t="s">
        <v>183</v>
      </c>
      <c r="I64" s="131" t="s">
        <v>182</v>
      </c>
      <c r="J64" s="54"/>
    </row>
    <row r="65" spans="2:10" ht="33.75" thickBot="1" x14ac:dyDescent="0.3">
      <c r="B65" s="50"/>
      <c r="C65" s="276"/>
      <c r="D65" s="100" t="s">
        <v>162</v>
      </c>
      <c r="E65" s="120">
        <f>+'EQ. Operación'!K3</f>
        <v>1</v>
      </c>
      <c r="F65" s="121">
        <f>+F59</f>
        <v>4.5</v>
      </c>
      <c r="G65" s="122">
        <f>+'EQ. Operación'!I4</f>
        <v>10500000</v>
      </c>
      <c r="H65" s="149">
        <f>+E65*G65</f>
        <v>10500000</v>
      </c>
      <c r="I65" s="174">
        <f>+F65*H65</f>
        <v>47250000</v>
      </c>
      <c r="J65" s="54"/>
    </row>
    <row r="66" spans="2:10" ht="17.25" thickBot="1" x14ac:dyDescent="0.3">
      <c r="B66" s="50"/>
      <c r="C66" s="306"/>
      <c r="D66" s="313" t="s">
        <v>185</v>
      </c>
      <c r="E66" s="314"/>
      <c r="F66" s="314"/>
      <c r="G66" s="314"/>
      <c r="H66" s="314"/>
      <c r="I66" s="172">
        <f>+I65</f>
        <v>47250000</v>
      </c>
      <c r="J66" s="54"/>
    </row>
    <row r="67" spans="2:10" ht="16.5" x14ac:dyDescent="0.25">
      <c r="B67" s="50"/>
      <c r="C67" s="276"/>
      <c r="D67" s="316" t="s">
        <v>151</v>
      </c>
      <c r="E67" s="317"/>
      <c r="F67" s="317"/>
      <c r="G67" s="317"/>
      <c r="H67" s="317"/>
      <c r="I67" s="318"/>
      <c r="J67" s="54"/>
    </row>
    <row r="68" spans="2:10" ht="30" x14ac:dyDescent="0.25">
      <c r="B68" s="50"/>
      <c r="C68" s="276"/>
      <c r="D68" s="98" t="s">
        <v>142</v>
      </c>
      <c r="E68" s="98" t="s">
        <v>143</v>
      </c>
      <c r="F68" s="206" t="s">
        <v>181</v>
      </c>
      <c r="G68" s="117" t="s">
        <v>188</v>
      </c>
      <c r="H68" s="206" t="s">
        <v>183</v>
      </c>
      <c r="I68" s="131" t="s">
        <v>182</v>
      </c>
      <c r="J68" s="54"/>
    </row>
    <row r="69" spans="2:10" ht="17.25" thickBot="1" x14ac:dyDescent="0.3">
      <c r="B69" s="50"/>
      <c r="C69" s="276"/>
      <c r="D69" s="101" t="s">
        <v>198</v>
      </c>
      <c r="E69" s="111">
        <f>+'EQ. Operación'!J3</f>
        <v>6</v>
      </c>
      <c r="F69" s="86">
        <f>+F65</f>
        <v>4.5</v>
      </c>
      <c r="G69" s="112">
        <f>+'EQ. Operación'!J4</f>
        <v>990000</v>
      </c>
      <c r="H69" s="116">
        <f>+E69*G69</f>
        <v>5940000</v>
      </c>
      <c r="I69" s="132">
        <f>+F69*H69</f>
        <v>26730000</v>
      </c>
      <c r="J69" s="54"/>
    </row>
    <row r="70" spans="2:10" ht="17.25" thickBot="1" x14ac:dyDescent="0.3">
      <c r="B70" s="50"/>
      <c r="C70" s="306"/>
      <c r="D70" s="309" t="s">
        <v>196</v>
      </c>
      <c r="E70" s="310"/>
      <c r="F70" s="310"/>
      <c r="G70" s="310"/>
      <c r="H70" s="310"/>
      <c r="I70" s="172">
        <f>+I69</f>
        <v>26730000</v>
      </c>
      <c r="J70" s="54"/>
    </row>
    <row r="71" spans="2:10" ht="16.5" x14ac:dyDescent="0.25">
      <c r="B71" s="50"/>
      <c r="C71" s="276"/>
      <c r="D71" s="319" t="s">
        <v>164</v>
      </c>
      <c r="E71" s="319"/>
      <c r="F71" s="150"/>
      <c r="G71" s="151"/>
      <c r="H71" s="74"/>
      <c r="I71" s="152"/>
      <c r="J71" s="54"/>
    </row>
    <row r="72" spans="2:10" ht="30" x14ac:dyDescent="0.25">
      <c r="B72" s="50"/>
      <c r="C72" s="276"/>
      <c r="D72" s="98" t="s">
        <v>142</v>
      </c>
      <c r="E72" s="98" t="s">
        <v>143</v>
      </c>
      <c r="F72" s="206" t="s">
        <v>181</v>
      </c>
      <c r="G72" s="117" t="s">
        <v>188</v>
      </c>
      <c r="H72" s="206" t="s">
        <v>183</v>
      </c>
      <c r="I72" s="131" t="s">
        <v>182</v>
      </c>
      <c r="J72" s="54"/>
    </row>
    <row r="73" spans="2:10" ht="16.5" x14ac:dyDescent="0.25">
      <c r="B73" s="50"/>
      <c r="C73" s="276"/>
      <c r="D73" s="101" t="s">
        <v>165</v>
      </c>
      <c r="E73" s="111">
        <v>0</v>
      </c>
      <c r="F73" s="86">
        <f>+$F$69</f>
        <v>4.5</v>
      </c>
      <c r="G73" s="112">
        <v>0</v>
      </c>
      <c r="H73" s="116">
        <f>+E73*G73</f>
        <v>0</v>
      </c>
      <c r="I73" s="132">
        <f>+F73*H73</f>
        <v>0</v>
      </c>
      <c r="J73" s="54"/>
    </row>
    <row r="74" spans="2:10" ht="16.5" x14ac:dyDescent="0.25">
      <c r="B74" s="50"/>
      <c r="C74" s="276"/>
      <c r="D74" s="101" t="s">
        <v>166</v>
      </c>
      <c r="E74" s="111">
        <v>0</v>
      </c>
      <c r="F74" s="86">
        <f t="shared" ref="F74:F76" si="8">+$F$69</f>
        <v>4.5</v>
      </c>
      <c r="G74" s="112">
        <v>0</v>
      </c>
      <c r="H74" s="116">
        <f t="shared" ref="H74:I76" si="9">+E74*G74</f>
        <v>0</v>
      </c>
      <c r="I74" s="132">
        <f t="shared" si="9"/>
        <v>0</v>
      </c>
      <c r="J74" s="54"/>
    </row>
    <row r="75" spans="2:10" ht="16.5" x14ac:dyDescent="0.25">
      <c r="B75" s="50"/>
      <c r="C75" s="276"/>
      <c r="D75" s="101" t="s">
        <v>167</v>
      </c>
      <c r="E75" s="111">
        <v>0</v>
      </c>
      <c r="F75" s="86">
        <f t="shared" si="8"/>
        <v>4.5</v>
      </c>
      <c r="G75" s="112">
        <v>0</v>
      </c>
      <c r="H75" s="116">
        <f t="shared" si="9"/>
        <v>0</v>
      </c>
      <c r="I75" s="132">
        <f t="shared" si="9"/>
        <v>0</v>
      </c>
      <c r="J75" s="54"/>
    </row>
    <row r="76" spans="2:10" ht="16.5" x14ac:dyDescent="0.25">
      <c r="B76" s="50"/>
      <c r="C76" s="276"/>
      <c r="D76" s="101" t="s">
        <v>62</v>
      </c>
      <c r="E76" s="111">
        <v>0</v>
      </c>
      <c r="F76" s="86">
        <f t="shared" si="8"/>
        <v>4.5</v>
      </c>
      <c r="G76" s="112">
        <v>0</v>
      </c>
      <c r="H76" s="116">
        <f t="shared" si="9"/>
        <v>0</v>
      </c>
      <c r="I76" s="132">
        <f t="shared" si="9"/>
        <v>0</v>
      </c>
      <c r="J76" s="54"/>
    </row>
    <row r="77" spans="2:10" ht="16.5" x14ac:dyDescent="0.25">
      <c r="B77" s="50"/>
      <c r="C77" s="276"/>
      <c r="D77" s="284" t="s">
        <v>197</v>
      </c>
      <c r="E77" s="285"/>
      <c r="F77" s="285"/>
      <c r="G77" s="285"/>
      <c r="H77" s="286"/>
      <c r="I77" s="141">
        <f>SUM(I73:I76)</f>
        <v>0</v>
      </c>
      <c r="J77" s="54"/>
    </row>
    <row r="78" spans="2:10" ht="30.6" customHeight="1" thickBot="1" x14ac:dyDescent="0.3">
      <c r="B78" s="50"/>
      <c r="C78" s="277"/>
      <c r="D78" s="320" t="s">
        <v>200</v>
      </c>
      <c r="E78" s="321"/>
      <c r="F78" s="321"/>
      <c r="G78" s="321"/>
      <c r="H78" s="322"/>
      <c r="I78" s="181">
        <f>+I62+I66+I70+I77</f>
        <v>194220422.83934999</v>
      </c>
      <c r="J78" s="54"/>
    </row>
    <row r="79" spans="2:10" ht="14.45" customHeight="1" x14ac:dyDescent="0.25">
      <c r="B79" s="50"/>
      <c r="C79" s="275" t="s">
        <v>64</v>
      </c>
      <c r="D79" s="307" t="s">
        <v>201</v>
      </c>
      <c r="E79" s="307"/>
      <c r="F79" s="307"/>
      <c r="G79" s="307"/>
      <c r="H79" s="307"/>
      <c r="I79" s="308"/>
      <c r="J79" s="54"/>
    </row>
    <row r="80" spans="2:10" ht="30" x14ac:dyDescent="0.25">
      <c r="B80" s="50"/>
      <c r="C80" s="276"/>
      <c r="D80" s="97" t="s">
        <v>141</v>
      </c>
      <c r="E80" s="98" t="s">
        <v>143</v>
      </c>
      <c r="F80" s="206" t="s">
        <v>181</v>
      </c>
      <c r="G80" s="117" t="s">
        <v>188</v>
      </c>
      <c r="H80" s="206" t="s">
        <v>183</v>
      </c>
      <c r="I80" s="131" t="s">
        <v>182</v>
      </c>
      <c r="J80" s="54"/>
    </row>
    <row r="81" spans="2:10" ht="16.5" x14ac:dyDescent="0.25">
      <c r="B81" s="50"/>
      <c r="C81" s="276"/>
      <c r="D81" s="102" t="str">
        <f>+Personal!V2</f>
        <v>Obrero</v>
      </c>
      <c r="E81" s="111">
        <f>+Personal!V3</f>
        <v>5</v>
      </c>
      <c r="F81" s="86">
        <f>+F74</f>
        <v>4.5</v>
      </c>
      <c r="G81" s="112">
        <f>+Personal!V17</f>
        <v>2656686.9940499994</v>
      </c>
      <c r="H81" s="116">
        <f>+E81*G81</f>
        <v>13283434.970249997</v>
      </c>
      <c r="I81" s="132">
        <f>+F81*H81</f>
        <v>59775457.366124988</v>
      </c>
      <c r="J81" s="54"/>
    </row>
    <row r="82" spans="2:10" ht="16.5" x14ac:dyDescent="0.25">
      <c r="B82" s="50"/>
      <c r="C82" s="276"/>
      <c r="D82" s="102" t="str">
        <f>+Personal!W2</f>
        <v>Ingenerio Forestal</v>
      </c>
      <c r="E82" s="111">
        <f>+Personal!W3</f>
        <v>1</v>
      </c>
      <c r="F82" s="86">
        <f t="shared" ref="F82:F83" si="10">+F75</f>
        <v>4.5</v>
      </c>
      <c r="G82" s="112">
        <f>+Personal!W17</f>
        <v>5389986</v>
      </c>
      <c r="H82" s="116">
        <f t="shared" ref="H82:I83" si="11">+E82*G82</f>
        <v>5389986</v>
      </c>
      <c r="I82" s="132">
        <f t="shared" si="11"/>
        <v>24254937</v>
      </c>
      <c r="J82" s="54"/>
    </row>
    <row r="83" spans="2:10" ht="17.25" thickBot="1" x14ac:dyDescent="0.3">
      <c r="B83" s="50"/>
      <c r="C83" s="276"/>
      <c r="D83" s="102" t="str">
        <f>+Personal!X2</f>
        <v>Profesional SST</v>
      </c>
      <c r="E83" s="111">
        <f>+Personal!X3</f>
        <v>1</v>
      </c>
      <c r="F83" s="86">
        <f t="shared" si="10"/>
        <v>4.5</v>
      </c>
      <c r="G83" s="112">
        <f>+Personal!X17</f>
        <v>5389986</v>
      </c>
      <c r="H83" s="116">
        <f t="shared" si="11"/>
        <v>5389986</v>
      </c>
      <c r="I83" s="132">
        <f t="shared" si="11"/>
        <v>24254937</v>
      </c>
      <c r="J83" s="54"/>
    </row>
    <row r="84" spans="2:10" ht="17.25" thickBot="1" x14ac:dyDescent="0.3">
      <c r="B84" s="50"/>
      <c r="C84" s="306"/>
      <c r="D84" s="309" t="s">
        <v>192</v>
      </c>
      <c r="E84" s="310"/>
      <c r="F84" s="310"/>
      <c r="G84" s="310"/>
      <c r="H84" s="310"/>
      <c r="I84" s="171">
        <f>SUM(I81:I83)</f>
        <v>108285331.36612499</v>
      </c>
      <c r="J84" s="54"/>
    </row>
    <row r="85" spans="2:10" ht="16.5" x14ac:dyDescent="0.25">
      <c r="B85" s="50"/>
      <c r="C85" s="276"/>
      <c r="D85" s="311" t="s">
        <v>149</v>
      </c>
      <c r="E85" s="311"/>
      <c r="F85" s="311"/>
      <c r="G85" s="311"/>
      <c r="H85" s="311"/>
      <c r="I85" s="312"/>
      <c r="J85" s="54"/>
    </row>
    <row r="86" spans="2:10" ht="30" x14ac:dyDescent="0.25">
      <c r="B86" s="50"/>
      <c r="C86" s="276"/>
      <c r="D86" s="98" t="s">
        <v>142</v>
      </c>
      <c r="E86" s="98" t="s">
        <v>143</v>
      </c>
      <c r="F86" s="206" t="s">
        <v>181</v>
      </c>
      <c r="G86" s="117" t="s">
        <v>188</v>
      </c>
      <c r="H86" s="206" t="s">
        <v>183</v>
      </c>
      <c r="I86" s="131" t="s">
        <v>182</v>
      </c>
      <c r="J86" s="54"/>
    </row>
    <row r="87" spans="2:10" ht="33.75" thickBot="1" x14ac:dyDescent="0.3">
      <c r="B87" s="50"/>
      <c r="C87" s="276"/>
      <c r="D87" s="180" t="s">
        <v>168</v>
      </c>
      <c r="E87" s="120">
        <f>+'EQ. Operación'!K3</f>
        <v>1</v>
      </c>
      <c r="F87" s="121">
        <f>+F82</f>
        <v>4.5</v>
      </c>
      <c r="G87" s="122">
        <f>+'EQ. Operación'!G4</f>
        <v>10500000</v>
      </c>
      <c r="H87" s="149">
        <f>+E87*G87</f>
        <v>10500000</v>
      </c>
      <c r="I87" s="174">
        <f>+F87*H87</f>
        <v>47250000</v>
      </c>
      <c r="J87" s="54"/>
    </row>
    <row r="88" spans="2:10" ht="17.25" thickBot="1" x14ac:dyDescent="0.3">
      <c r="B88" s="50"/>
      <c r="C88" s="306"/>
      <c r="D88" s="313" t="s">
        <v>185</v>
      </c>
      <c r="E88" s="314"/>
      <c r="F88" s="314"/>
      <c r="G88" s="314"/>
      <c r="H88" s="314"/>
      <c r="I88" s="172">
        <f>+I87</f>
        <v>47250000</v>
      </c>
      <c r="J88" s="54"/>
    </row>
    <row r="89" spans="2:10" ht="16.5" x14ac:dyDescent="0.25">
      <c r="B89" s="50"/>
      <c r="C89" s="276"/>
      <c r="D89" s="311" t="s">
        <v>151</v>
      </c>
      <c r="E89" s="311"/>
      <c r="F89" s="311"/>
      <c r="G89" s="311"/>
      <c r="H89" s="311"/>
      <c r="I89" s="312"/>
      <c r="J89" s="54"/>
    </row>
    <row r="90" spans="2:10" ht="30" x14ac:dyDescent="0.25">
      <c r="B90" s="50"/>
      <c r="C90" s="276"/>
      <c r="D90" s="98" t="s">
        <v>142</v>
      </c>
      <c r="E90" s="98" t="s">
        <v>143</v>
      </c>
      <c r="F90" s="206" t="s">
        <v>181</v>
      </c>
      <c r="G90" s="117" t="s">
        <v>188</v>
      </c>
      <c r="H90" s="206" t="s">
        <v>183</v>
      </c>
      <c r="I90" s="131" t="s">
        <v>182</v>
      </c>
      <c r="J90" s="54"/>
    </row>
    <row r="91" spans="2:10" ht="17.25" thickBot="1" x14ac:dyDescent="0.3">
      <c r="B91" s="50"/>
      <c r="C91" s="276"/>
      <c r="D91" s="102" t="s">
        <v>198</v>
      </c>
      <c r="E91" s="111">
        <f>+'EQ. Operación'!L3</f>
        <v>5</v>
      </c>
      <c r="F91" s="86">
        <f>+F82</f>
        <v>4.5</v>
      </c>
      <c r="G91" s="112">
        <f>+'EQ. Operación'!L4</f>
        <v>950000</v>
      </c>
      <c r="H91" s="116">
        <f>+E91*G91</f>
        <v>4750000</v>
      </c>
      <c r="I91" s="132">
        <f>+F91*H91</f>
        <v>21375000</v>
      </c>
      <c r="J91" s="54"/>
    </row>
    <row r="92" spans="2:10" ht="17.25" thickBot="1" x14ac:dyDescent="0.3">
      <c r="B92" s="50"/>
      <c r="C92" s="306"/>
      <c r="D92" s="309" t="s">
        <v>196</v>
      </c>
      <c r="E92" s="310"/>
      <c r="F92" s="310"/>
      <c r="G92" s="310"/>
      <c r="H92" s="310"/>
      <c r="I92" s="172">
        <f>+I91</f>
        <v>21375000</v>
      </c>
      <c r="J92" s="54"/>
    </row>
    <row r="93" spans="2:10" ht="30" x14ac:dyDescent="0.25">
      <c r="B93" s="50"/>
      <c r="C93" s="276"/>
      <c r="D93" s="162" t="s">
        <v>164</v>
      </c>
      <c r="E93" s="98" t="s">
        <v>143</v>
      </c>
      <c r="F93" s="206" t="s">
        <v>181</v>
      </c>
      <c r="G93" s="117" t="s">
        <v>188</v>
      </c>
      <c r="H93" s="206" t="s">
        <v>183</v>
      </c>
      <c r="I93" s="131" t="s">
        <v>182</v>
      </c>
      <c r="J93" s="54"/>
    </row>
    <row r="94" spans="2:10" ht="30" customHeight="1" x14ac:dyDescent="0.25">
      <c r="B94" s="50"/>
      <c r="C94" s="276"/>
      <c r="D94" s="102" t="s">
        <v>169</v>
      </c>
      <c r="E94" s="182">
        <f>+Insumos!F3</f>
        <v>3500</v>
      </c>
      <c r="F94" s="114">
        <f>+F81</f>
        <v>4.5</v>
      </c>
      <c r="G94" s="112">
        <v>0</v>
      </c>
      <c r="H94" s="119">
        <v>0</v>
      </c>
      <c r="I94" s="184">
        <v>0</v>
      </c>
      <c r="J94" s="54"/>
    </row>
    <row r="95" spans="2:10" ht="30" customHeight="1" x14ac:dyDescent="0.25">
      <c r="B95" s="50"/>
      <c r="C95" s="276"/>
      <c r="D95" s="180" t="s">
        <v>202</v>
      </c>
      <c r="E95" s="183"/>
      <c r="F95" s="114">
        <f t="shared" ref="F95:F96" si="12">+F82</f>
        <v>4.5</v>
      </c>
      <c r="G95" s="122">
        <v>0</v>
      </c>
      <c r="H95" s="123">
        <v>0</v>
      </c>
      <c r="I95" s="185">
        <v>0</v>
      </c>
      <c r="J95" s="54"/>
    </row>
    <row r="96" spans="2:10" ht="30" customHeight="1" thickBot="1" x14ac:dyDescent="0.3">
      <c r="B96" s="50"/>
      <c r="C96" s="276"/>
      <c r="D96" s="100" t="s">
        <v>170</v>
      </c>
      <c r="E96" s="183">
        <f>+Insumos!G3</f>
        <v>140</v>
      </c>
      <c r="F96" s="114">
        <f t="shared" si="12"/>
        <v>4.5</v>
      </c>
      <c r="G96" s="122">
        <v>0</v>
      </c>
      <c r="H96" s="123">
        <v>0</v>
      </c>
      <c r="I96" s="185">
        <v>0</v>
      </c>
      <c r="J96" s="54"/>
    </row>
    <row r="97" spans="2:10" ht="17.25" thickBot="1" x14ac:dyDescent="0.3">
      <c r="B97" s="50"/>
      <c r="C97" s="306"/>
      <c r="D97" s="309" t="s">
        <v>197</v>
      </c>
      <c r="E97" s="310"/>
      <c r="F97" s="310"/>
      <c r="G97" s="310"/>
      <c r="H97" s="310"/>
      <c r="I97" s="186">
        <v>0</v>
      </c>
      <c r="J97" s="54"/>
    </row>
    <row r="98" spans="2:10" ht="29.45" customHeight="1" thickBot="1" x14ac:dyDescent="0.3">
      <c r="B98" s="50"/>
      <c r="C98" s="277"/>
      <c r="D98" s="315" t="s">
        <v>203</v>
      </c>
      <c r="E98" s="315"/>
      <c r="F98" s="315"/>
      <c r="G98" s="315"/>
      <c r="H98" s="315"/>
      <c r="I98" s="196">
        <f>+I84+I88+I92+I97</f>
        <v>176910331.36612499</v>
      </c>
      <c r="J98" s="54"/>
    </row>
    <row r="99" spans="2:10" ht="14.45" customHeight="1" x14ac:dyDescent="0.25">
      <c r="B99" s="50"/>
      <c r="C99" s="275" t="s">
        <v>68</v>
      </c>
      <c r="D99" s="298" t="s">
        <v>204</v>
      </c>
      <c r="E99" s="298"/>
      <c r="F99" s="298"/>
      <c r="G99" s="298"/>
      <c r="H99" s="298"/>
      <c r="I99" s="299"/>
      <c r="J99" s="54"/>
    </row>
    <row r="100" spans="2:10" ht="30" x14ac:dyDescent="0.25">
      <c r="B100" s="50"/>
      <c r="C100" s="276"/>
      <c r="D100" s="97" t="s">
        <v>141</v>
      </c>
      <c r="E100" s="98" t="s">
        <v>143</v>
      </c>
      <c r="F100" s="206" t="s">
        <v>181</v>
      </c>
      <c r="G100" s="117" t="s">
        <v>188</v>
      </c>
      <c r="H100" s="206" t="s">
        <v>183</v>
      </c>
      <c r="I100" s="131" t="s">
        <v>182</v>
      </c>
      <c r="J100" s="54"/>
    </row>
    <row r="101" spans="2:10" ht="16.5" x14ac:dyDescent="0.25">
      <c r="B101" s="50"/>
      <c r="C101" s="276"/>
      <c r="D101" s="102" t="s">
        <v>65</v>
      </c>
      <c r="E101" s="111">
        <f>+Personal!Y3</f>
        <v>10</v>
      </c>
      <c r="F101" s="86">
        <f>+F94</f>
        <v>4.5</v>
      </c>
      <c r="G101" s="112">
        <f>+Personal!Y17</f>
        <v>2656686.9940499994</v>
      </c>
      <c r="H101" s="116">
        <f>+E101*G101</f>
        <v>26566869.940499995</v>
      </c>
      <c r="I101" s="132">
        <f>+F101*H101</f>
        <v>119550914.73224998</v>
      </c>
      <c r="J101" s="54"/>
    </row>
    <row r="102" spans="2:10" ht="16.5" x14ac:dyDescent="0.25">
      <c r="B102" s="50"/>
      <c r="C102" s="276"/>
      <c r="D102" s="103" t="s">
        <v>39</v>
      </c>
      <c r="E102" s="111">
        <f>+Personal!Z3</f>
        <v>1</v>
      </c>
      <c r="F102" s="86">
        <f t="shared" ref="F102:F103" si="13">+F95</f>
        <v>4.5</v>
      </c>
      <c r="G102" s="112">
        <f>+Personal!Z17</f>
        <v>5389986</v>
      </c>
      <c r="H102" s="116">
        <f t="shared" ref="H102:I103" si="14">+E102*G102</f>
        <v>5389986</v>
      </c>
      <c r="I102" s="132">
        <f t="shared" si="14"/>
        <v>24254937</v>
      </c>
      <c r="J102" s="54"/>
    </row>
    <row r="103" spans="2:10" ht="16.5" x14ac:dyDescent="0.25">
      <c r="B103" s="50"/>
      <c r="C103" s="276"/>
      <c r="D103" s="103" t="s">
        <v>58</v>
      </c>
      <c r="E103" s="111">
        <f>+Personal!AA3</f>
        <v>1</v>
      </c>
      <c r="F103" s="86">
        <f t="shared" si="13"/>
        <v>4.5</v>
      </c>
      <c r="G103" s="112">
        <f>+Personal!AA17</f>
        <v>5389986</v>
      </c>
      <c r="H103" s="116">
        <f t="shared" si="14"/>
        <v>5389986</v>
      </c>
      <c r="I103" s="132">
        <f t="shared" si="14"/>
        <v>24254937</v>
      </c>
      <c r="J103" s="54"/>
    </row>
    <row r="104" spans="2:10" ht="16.5" x14ac:dyDescent="0.25">
      <c r="B104" s="50"/>
      <c r="C104" s="276"/>
      <c r="D104" s="280" t="s">
        <v>192</v>
      </c>
      <c r="E104" s="280"/>
      <c r="F104" s="280"/>
      <c r="G104" s="280"/>
      <c r="H104" s="280"/>
      <c r="I104" s="142">
        <f>SUM(I101:I103)</f>
        <v>168060788.73224998</v>
      </c>
      <c r="J104" s="54"/>
    </row>
    <row r="105" spans="2:10" ht="16.5" x14ac:dyDescent="0.25">
      <c r="B105" s="50"/>
      <c r="C105" s="276"/>
      <c r="D105" s="281" t="s">
        <v>149</v>
      </c>
      <c r="E105" s="281"/>
      <c r="F105" s="281"/>
      <c r="G105" s="281"/>
      <c r="H105" s="281"/>
      <c r="I105" s="282"/>
      <c r="J105" s="54"/>
    </row>
    <row r="106" spans="2:10" ht="30" x14ac:dyDescent="0.25">
      <c r="B106" s="50"/>
      <c r="C106" s="276"/>
      <c r="D106" s="98" t="s">
        <v>142</v>
      </c>
      <c r="E106" s="98" t="s">
        <v>143</v>
      </c>
      <c r="F106" s="206" t="s">
        <v>181</v>
      </c>
      <c r="G106" s="117" t="s">
        <v>188</v>
      </c>
      <c r="H106" s="206" t="s">
        <v>183</v>
      </c>
      <c r="I106" s="131" t="s">
        <v>182</v>
      </c>
      <c r="J106" s="54"/>
    </row>
    <row r="107" spans="2:10" ht="33" x14ac:dyDescent="0.25">
      <c r="B107" s="50"/>
      <c r="C107" s="276"/>
      <c r="D107" s="102" t="s">
        <v>168</v>
      </c>
      <c r="E107" s="111">
        <f>+'EQ. Operación'!M3</f>
        <v>2</v>
      </c>
      <c r="F107" s="114">
        <f>+F102</f>
        <v>4.5</v>
      </c>
      <c r="G107" s="112">
        <f>+'EQ. Operación'!M4</f>
        <v>10500000</v>
      </c>
      <c r="H107" s="144">
        <f>+E107*G107</f>
        <v>21000000</v>
      </c>
      <c r="I107" s="134">
        <f>+F107*H107</f>
        <v>94500000</v>
      </c>
      <c r="J107" s="54"/>
    </row>
    <row r="108" spans="2:10" ht="16.5" x14ac:dyDescent="0.25">
      <c r="B108" s="50"/>
      <c r="C108" s="276"/>
      <c r="D108" s="283" t="s">
        <v>185</v>
      </c>
      <c r="E108" s="283"/>
      <c r="F108" s="283"/>
      <c r="G108" s="283"/>
      <c r="H108" s="283"/>
      <c r="I108" s="142">
        <f>+I107</f>
        <v>94500000</v>
      </c>
      <c r="J108" s="54"/>
    </row>
    <row r="109" spans="2:10" ht="16.5" x14ac:dyDescent="0.25">
      <c r="B109" s="50"/>
      <c r="C109" s="276"/>
      <c r="D109" s="281" t="s">
        <v>151</v>
      </c>
      <c r="E109" s="281"/>
      <c r="F109" s="86"/>
      <c r="G109" s="112"/>
      <c r="H109" s="30"/>
      <c r="I109" s="138"/>
      <c r="J109" s="54"/>
    </row>
    <row r="110" spans="2:10" ht="30" x14ac:dyDescent="0.25">
      <c r="B110" s="50"/>
      <c r="C110" s="276"/>
      <c r="D110" s="98" t="s">
        <v>142</v>
      </c>
      <c r="E110" s="98" t="s">
        <v>143</v>
      </c>
      <c r="F110" s="206" t="s">
        <v>181</v>
      </c>
      <c r="G110" s="117" t="s">
        <v>188</v>
      </c>
      <c r="H110" s="206" t="s">
        <v>183</v>
      </c>
      <c r="I110" s="131" t="s">
        <v>182</v>
      </c>
      <c r="J110" s="54"/>
    </row>
    <row r="111" spans="2:10" ht="16.5" x14ac:dyDescent="0.25">
      <c r="B111" s="50"/>
      <c r="C111" s="276"/>
      <c r="D111" s="102" t="s">
        <v>205</v>
      </c>
      <c r="E111" s="111">
        <f>+'EQ. Operación'!N3</f>
        <v>10</v>
      </c>
      <c r="F111" s="86">
        <f>+F107</f>
        <v>4.5</v>
      </c>
      <c r="G111" s="112">
        <f>+'EQ. Operación'!N4</f>
        <v>352000</v>
      </c>
      <c r="H111" s="116">
        <f>+E111*G111</f>
        <v>3520000</v>
      </c>
      <c r="I111" s="132">
        <f>+F111*H111</f>
        <v>15840000</v>
      </c>
      <c r="J111" s="54"/>
    </row>
    <row r="112" spans="2:10" ht="16.5" x14ac:dyDescent="0.25">
      <c r="B112" s="50"/>
      <c r="C112" s="276"/>
      <c r="D112" s="280" t="s">
        <v>196</v>
      </c>
      <c r="E112" s="280"/>
      <c r="F112" s="280"/>
      <c r="G112" s="280"/>
      <c r="H112" s="280"/>
      <c r="I112" s="142">
        <f>+I111</f>
        <v>15840000</v>
      </c>
      <c r="J112" s="54"/>
    </row>
    <row r="113" spans="2:10" ht="16.5" x14ac:dyDescent="0.25">
      <c r="B113" s="50"/>
      <c r="C113" s="276"/>
      <c r="D113" s="300" t="s">
        <v>164</v>
      </c>
      <c r="E113" s="301"/>
      <c r="F113" s="301"/>
      <c r="G113" s="301"/>
      <c r="H113" s="301"/>
      <c r="I113" s="302"/>
      <c r="J113" s="54"/>
    </row>
    <row r="114" spans="2:10" ht="30" x14ac:dyDescent="0.25">
      <c r="B114" s="50"/>
      <c r="C114" s="276"/>
      <c r="D114" s="98" t="s">
        <v>142</v>
      </c>
      <c r="E114" s="98" t="s">
        <v>143</v>
      </c>
      <c r="F114" s="206" t="s">
        <v>181</v>
      </c>
      <c r="G114" s="117" t="s">
        <v>188</v>
      </c>
      <c r="H114" s="206" t="s">
        <v>183</v>
      </c>
      <c r="I114" s="131" t="s">
        <v>182</v>
      </c>
      <c r="J114" s="54"/>
    </row>
    <row r="115" spans="2:10" ht="16.5" x14ac:dyDescent="0.25">
      <c r="B115" s="50"/>
      <c r="C115" s="276"/>
      <c r="D115" s="101" t="s">
        <v>171</v>
      </c>
      <c r="E115" s="187">
        <f>+Insumos!H3</f>
        <v>2500</v>
      </c>
      <c r="F115" s="189">
        <f>+F101</f>
        <v>4.5</v>
      </c>
      <c r="G115" s="112">
        <v>0</v>
      </c>
      <c r="H115" s="31">
        <v>0</v>
      </c>
      <c r="I115" s="188">
        <v>0</v>
      </c>
      <c r="J115" s="54"/>
    </row>
    <row r="116" spans="2:10" ht="33" x14ac:dyDescent="0.25">
      <c r="B116" s="50"/>
      <c r="C116" s="276"/>
      <c r="D116" s="101" t="s">
        <v>172</v>
      </c>
      <c r="E116" s="187">
        <f>+Insumos!I3</f>
        <v>600</v>
      </c>
      <c r="F116" s="189">
        <f t="shared" ref="F116:F117" si="15">+F102</f>
        <v>4.5</v>
      </c>
      <c r="G116" s="112">
        <v>0</v>
      </c>
      <c r="H116" s="31">
        <v>0</v>
      </c>
      <c r="I116" s="188">
        <v>0</v>
      </c>
      <c r="J116" s="54"/>
    </row>
    <row r="117" spans="2:10" ht="16.5" x14ac:dyDescent="0.25">
      <c r="B117" s="50"/>
      <c r="C117" s="276"/>
      <c r="D117" s="101" t="s">
        <v>173</v>
      </c>
      <c r="E117" s="187">
        <f>+Insumos!J3</f>
        <v>12</v>
      </c>
      <c r="F117" s="189">
        <f t="shared" si="15"/>
        <v>4.5</v>
      </c>
      <c r="G117" s="112"/>
      <c r="H117" s="31"/>
      <c r="I117" s="188">
        <v>0</v>
      </c>
      <c r="J117" s="54"/>
    </row>
    <row r="118" spans="2:10" ht="16.5" x14ac:dyDescent="0.25">
      <c r="B118" s="50"/>
      <c r="C118" s="276"/>
      <c r="D118" s="284" t="s">
        <v>197</v>
      </c>
      <c r="E118" s="285"/>
      <c r="F118" s="285"/>
      <c r="G118" s="285"/>
      <c r="H118" s="286"/>
      <c r="I118" s="142">
        <f>SUM(I115:I117)</f>
        <v>0</v>
      </c>
      <c r="J118" s="54"/>
    </row>
    <row r="119" spans="2:10" ht="28.15" customHeight="1" thickBot="1" x14ac:dyDescent="0.3">
      <c r="B119" s="50"/>
      <c r="C119" s="277"/>
      <c r="D119" s="303" t="s">
        <v>206</v>
      </c>
      <c r="E119" s="304"/>
      <c r="F119" s="304"/>
      <c r="G119" s="304"/>
      <c r="H119" s="305"/>
      <c r="I119" s="190">
        <f>+I104+I108+I112+I118</f>
        <v>278400788.73224998</v>
      </c>
      <c r="J119" s="54"/>
    </row>
    <row r="120" spans="2:10" ht="14.45" customHeight="1" x14ac:dyDescent="0.25">
      <c r="B120" s="50"/>
      <c r="C120" s="275" t="s">
        <v>174</v>
      </c>
      <c r="D120" s="278" t="s">
        <v>207</v>
      </c>
      <c r="E120" s="278"/>
      <c r="F120" s="278"/>
      <c r="G120" s="278"/>
      <c r="H120" s="278"/>
      <c r="I120" s="279"/>
      <c r="J120" s="54"/>
    </row>
    <row r="121" spans="2:10" ht="30" x14ac:dyDescent="0.25">
      <c r="B121" s="50"/>
      <c r="C121" s="276"/>
      <c r="D121" s="97" t="s">
        <v>141</v>
      </c>
      <c r="E121" s="98" t="s">
        <v>143</v>
      </c>
      <c r="F121" s="206" t="s">
        <v>181</v>
      </c>
      <c r="G121" s="117" t="s">
        <v>188</v>
      </c>
      <c r="H121" s="206" t="s">
        <v>183</v>
      </c>
      <c r="I121" s="131" t="s">
        <v>182</v>
      </c>
      <c r="J121" s="54"/>
    </row>
    <row r="122" spans="2:10" ht="16.5" x14ac:dyDescent="0.25">
      <c r="B122" s="50"/>
      <c r="C122" s="276"/>
      <c r="D122" s="102" t="s">
        <v>65</v>
      </c>
      <c r="E122" s="111">
        <f>+Personal!AB3</f>
        <v>6</v>
      </c>
      <c r="F122" s="86">
        <f>+F115</f>
        <v>4.5</v>
      </c>
      <c r="G122" s="112">
        <f>+Personal!AB17</f>
        <v>2656686.9940499994</v>
      </c>
      <c r="H122" s="116">
        <f>+E122*G122</f>
        <v>15940121.964299995</v>
      </c>
      <c r="I122" s="132">
        <f>+F122*H122</f>
        <v>71730548.839349985</v>
      </c>
      <c r="J122" s="54"/>
    </row>
    <row r="123" spans="2:10" ht="16.5" x14ac:dyDescent="0.25">
      <c r="B123" s="50"/>
      <c r="C123" s="276"/>
      <c r="D123" s="104" t="s">
        <v>39</v>
      </c>
      <c r="E123" s="111">
        <f>+Personal!AC3</f>
        <v>1</v>
      </c>
      <c r="F123" s="86">
        <f t="shared" ref="F123:F124" si="16">+F116</f>
        <v>4.5</v>
      </c>
      <c r="G123" s="112">
        <f>+Personal!AC17</f>
        <v>5389986</v>
      </c>
      <c r="H123" s="116">
        <f t="shared" ref="H123:I124" si="17">+E123*G123</f>
        <v>5389986</v>
      </c>
      <c r="I123" s="132">
        <f t="shared" si="17"/>
        <v>24254937</v>
      </c>
      <c r="J123" s="54"/>
    </row>
    <row r="124" spans="2:10" ht="16.5" x14ac:dyDescent="0.25">
      <c r="B124" s="50"/>
      <c r="C124" s="276"/>
      <c r="D124" s="104" t="s">
        <v>41</v>
      </c>
      <c r="E124" s="111">
        <f>+Personal!AD3</f>
        <v>1</v>
      </c>
      <c r="F124" s="86">
        <f t="shared" si="16"/>
        <v>4.5</v>
      </c>
      <c r="G124" s="112">
        <f>+Personal!AD17</f>
        <v>4431330.5279076351</v>
      </c>
      <c r="H124" s="116">
        <f t="shared" si="17"/>
        <v>4431330.5279076351</v>
      </c>
      <c r="I124" s="132">
        <f t="shared" si="17"/>
        <v>19940987.375584356</v>
      </c>
      <c r="J124" s="54"/>
    </row>
    <row r="125" spans="2:10" ht="16.5" x14ac:dyDescent="0.25">
      <c r="B125" s="50"/>
      <c r="C125" s="276"/>
      <c r="D125" s="280" t="s">
        <v>192</v>
      </c>
      <c r="E125" s="280"/>
      <c r="F125" s="280"/>
      <c r="G125" s="280"/>
      <c r="H125" s="280"/>
      <c r="I125" s="142">
        <f>SUM(I122:I124)</f>
        <v>115926473.21493435</v>
      </c>
      <c r="J125" s="54"/>
    </row>
    <row r="126" spans="2:10" ht="16.5" x14ac:dyDescent="0.25">
      <c r="B126" s="50"/>
      <c r="C126" s="276"/>
      <c r="D126" s="281" t="s">
        <v>149</v>
      </c>
      <c r="E126" s="281"/>
      <c r="F126" s="281"/>
      <c r="G126" s="281"/>
      <c r="H126" s="281"/>
      <c r="I126" s="282"/>
      <c r="J126" s="54"/>
    </row>
    <row r="127" spans="2:10" ht="30" x14ac:dyDescent="0.25">
      <c r="B127" s="50"/>
      <c r="C127" s="276"/>
      <c r="D127" s="98" t="s">
        <v>142</v>
      </c>
      <c r="E127" s="98" t="s">
        <v>143</v>
      </c>
      <c r="F127" s="206" t="s">
        <v>181</v>
      </c>
      <c r="G127" s="117" t="s">
        <v>188</v>
      </c>
      <c r="H127" s="206" t="s">
        <v>183</v>
      </c>
      <c r="I127" s="131" t="s">
        <v>182</v>
      </c>
      <c r="J127" s="54"/>
    </row>
    <row r="128" spans="2:10" ht="16.5" x14ac:dyDescent="0.25">
      <c r="B128" s="50"/>
      <c r="C128" s="276"/>
      <c r="D128" s="102" t="s">
        <v>175</v>
      </c>
      <c r="E128" s="111">
        <f>+'EQ. Operación'!O3</f>
        <v>2</v>
      </c>
      <c r="F128" s="86">
        <f>+F123</f>
        <v>4.5</v>
      </c>
      <c r="G128" s="112">
        <f>+'EQ. Operación'!O4</f>
        <v>24500000</v>
      </c>
      <c r="H128" s="116">
        <f>+E128*G128</f>
        <v>49000000</v>
      </c>
      <c r="I128" s="132">
        <f>+F128*H128</f>
        <v>220500000</v>
      </c>
      <c r="J128" s="54"/>
    </row>
    <row r="129" spans="2:10" ht="16.5" x14ac:dyDescent="0.25">
      <c r="B129" s="50"/>
      <c r="C129" s="276"/>
      <c r="D129" s="283" t="s">
        <v>185</v>
      </c>
      <c r="E129" s="283"/>
      <c r="F129" s="283"/>
      <c r="G129" s="283"/>
      <c r="H129" s="283"/>
      <c r="I129" s="142">
        <f>+I128</f>
        <v>220500000</v>
      </c>
      <c r="J129" s="54"/>
    </row>
    <row r="130" spans="2:10" ht="16.5" x14ac:dyDescent="0.25">
      <c r="B130" s="50"/>
      <c r="C130" s="276"/>
      <c r="D130" s="281" t="s">
        <v>151</v>
      </c>
      <c r="E130" s="281"/>
      <c r="F130" s="281"/>
      <c r="G130" s="281"/>
      <c r="H130" s="281"/>
      <c r="I130" s="282"/>
      <c r="J130" s="54"/>
    </row>
    <row r="131" spans="2:10" ht="30" x14ac:dyDescent="0.25">
      <c r="B131" s="50"/>
      <c r="C131" s="276"/>
      <c r="D131" s="97" t="s">
        <v>141</v>
      </c>
      <c r="E131" s="98" t="s">
        <v>143</v>
      </c>
      <c r="F131" s="206" t="s">
        <v>181</v>
      </c>
      <c r="G131" s="117" t="s">
        <v>188</v>
      </c>
      <c r="H131" s="206" t="s">
        <v>183</v>
      </c>
      <c r="I131" s="131" t="s">
        <v>182</v>
      </c>
      <c r="J131" s="54"/>
    </row>
    <row r="132" spans="2:10" ht="16.5" x14ac:dyDescent="0.25">
      <c r="B132" s="50"/>
      <c r="C132" s="276"/>
      <c r="D132" s="102" t="s">
        <v>176</v>
      </c>
      <c r="E132" s="111">
        <f>+'EQ. Operación'!P3</f>
        <v>2</v>
      </c>
      <c r="F132" s="86">
        <f>+F123</f>
        <v>4.5</v>
      </c>
      <c r="G132" s="112">
        <f>+'EQ. Operación'!P4</f>
        <v>263424</v>
      </c>
      <c r="H132" s="116">
        <f>+E132*G132</f>
        <v>526848</v>
      </c>
      <c r="I132" s="132">
        <f>+F132*H132</f>
        <v>2370816</v>
      </c>
      <c r="J132" s="54"/>
    </row>
    <row r="133" spans="2:10" ht="16.5" x14ac:dyDescent="0.25">
      <c r="B133" s="50"/>
      <c r="C133" s="276"/>
      <c r="D133" s="284"/>
      <c r="E133" s="285"/>
      <c r="F133" s="285"/>
      <c r="G133" s="285"/>
      <c r="H133" s="286"/>
      <c r="I133" s="142">
        <f>+I132</f>
        <v>2370816</v>
      </c>
      <c r="J133" s="54"/>
    </row>
    <row r="134" spans="2:10" ht="30" customHeight="1" thickBot="1" x14ac:dyDescent="0.3">
      <c r="B134" s="50"/>
      <c r="C134" s="277"/>
      <c r="D134" s="287" t="s">
        <v>208</v>
      </c>
      <c r="E134" s="288"/>
      <c r="F134" s="288"/>
      <c r="G134" s="288"/>
      <c r="H134" s="289"/>
      <c r="I134" s="181">
        <f>+I133+I129+I125</f>
        <v>338797289.21493435</v>
      </c>
      <c r="J134" s="54"/>
    </row>
    <row r="135" spans="2:10" ht="16.149999999999999" customHeight="1" x14ac:dyDescent="0.25">
      <c r="B135" s="50"/>
      <c r="C135" s="275"/>
      <c r="D135" s="290" t="s">
        <v>218</v>
      </c>
      <c r="E135" s="291"/>
      <c r="F135" s="291"/>
      <c r="G135" s="291"/>
      <c r="H135" s="291"/>
      <c r="I135" s="292"/>
      <c r="J135" s="54"/>
    </row>
    <row r="136" spans="2:10" ht="32.450000000000003" customHeight="1" x14ac:dyDescent="0.25">
      <c r="B136" s="50"/>
      <c r="C136" s="276"/>
      <c r="D136" s="97" t="s">
        <v>141</v>
      </c>
      <c r="E136" s="98" t="s">
        <v>143</v>
      </c>
      <c r="F136" s="206" t="s">
        <v>181</v>
      </c>
      <c r="G136" s="117" t="s">
        <v>188</v>
      </c>
      <c r="H136" s="206" t="s">
        <v>183</v>
      </c>
      <c r="I136" s="131" t="s">
        <v>182</v>
      </c>
      <c r="J136" s="54"/>
    </row>
    <row r="137" spans="2:10" ht="16.149999999999999" customHeight="1" x14ac:dyDescent="0.25">
      <c r="B137" s="50"/>
      <c r="C137" s="276"/>
      <c r="D137" s="200" t="s">
        <v>219</v>
      </c>
      <c r="E137" s="201">
        <v>1</v>
      </c>
      <c r="F137" s="201">
        <f>+F132</f>
        <v>4.5</v>
      </c>
      <c r="G137" s="202">
        <f>+Personal!D17</f>
        <v>6467983.2000000002</v>
      </c>
      <c r="H137" s="202">
        <f>+E137*G137</f>
        <v>6467983.2000000002</v>
      </c>
      <c r="I137" s="203">
        <f>+F137*H137</f>
        <v>29105924.400000002</v>
      </c>
      <c r="J137" s="54"/>
    </row>
    <row r="138" spans="2:10" ht="16.149999999999999" customHeight="1" x14ac:dyDescent="0.25">
      <c r="B138" s="50"/>
      <c r="C138" s="276"/>
      <c r="D138" s="200" t="s">
        <v>217</v>
      </c>
      <c r="E138" s="201">
        <v>1</v>
      </c>
      <c r="F138" s="201">
        <f>+F132</f>
        <v>4.5</v>
      </c>
      <c r="G138" s="202">
        <f>+Personal!F17</f>
        <v>4388988.5999999996</v>
      </c>
      <c r="H138" s="202">
        <f>+E138*G138</f>
        <v>4388988.5999999996</v>
      </c>
      <c r="I138" s="203">
        <f>+F138*H138</f>
        <v>19750448.699999999</v>
      </c>
      <c r="J138" s="54"/>
    </row>
    <row r="139" spans="2:10" ht="30.6" customHeight="1" x14ac:dyDescent="0.25">
      <c r="B139" s="50"/>
      <c r="C139" s="276"/>
      <c r="D139" s="293" t="s">
        <v>220</v>
      </c>
      <c r="E139" s="294"/>
      <c r="F139" s="294"/>
      <c r="G139" s="294"/>
      <c r="H139" s="295"/>
      <c r="I139" s="204">
        <f>SUM(I137:I138)</f>
        <v>48856373.100000001</v>
      </c>
      <c r="J139" s="54"/>
    </row>
    <row r="140" spans="2:10" ht="28.15" customHeight="1" thickBot="1" x14ac:dyDescent="0.3">
      <c r="B140" s="50"/>
      <c r="C140" s="296" t="s">
        <v>215</v>
      </c>
      <c r="D140" s="297"/>
      <c r="E140" s="297"/>
      <c r="F140" s="297"/>
      <c r="G140" s="297"/>
      <c r="H140" s="297"/>
      <c r="I140" s="199">
        <f>+I20+I38+I56+I78+I98+I119+I134+I139</f>
        <v>4695509865.5355587</v>
      </c>
      <c r="J140" s="54"/>
    </row>
    <row r="141" spans="2:10" ht="14.45" customHeight="1" thickBot="1" x14ac:dyDescent="0.3">
      <c r="B141" s="50"/>
      <c r="C141" s="265" t="s">
        <v>209</v>
      </c>
      <c r="D141" s="266"/>
      <c r="E141" s="266"/>
      <c r="F141" s="266"/>
      <c r="G141" s="267"/>
      <c r="H141" s="194" t="s">
        <v>210</v>
      </c>
      <c r="I141" s="198">
        <f>+I140*0.0382</f>
        <v>179368476.86345834</v>
      </c>
      <c r="J141" s="54"/>
    </row>
    <row r="142" spans="2:10" ht="14.45" customHeight="1" thickBot="1" x14ac:dyDescent="0.3">
      <c r="B142" s="50"/>
      <c r="C142" s="265" t="s">
        <v>211</v>
      </c>
      <c r="D142" s="266"/>
      <c r="E142" s="266"/>
      <c r="F142" s="266"/>
      <c r="G142" s="267"/>
      <c r="H142" s="194" t="s">
        <v>212</v>
      </c>
      <c r="I142" s="198">
        <f>+I140*0.0618</f>
        <v>290182509.69009751</v>
      </c>
      <c r="J142" s="54"/>
    </row>
    <row r="143" spans="2:10" ht="14.45" customHeight="1" thickBot="1" x14ac:dyDescent="0.3">
      <c r="B143" s="50"/>
      <c r="C143" s="265" t="s">
        <v>213</v>
      </c>
      <c r="D143" s="266"/>
      <c r="E143" s="266"/>
      <c r="F143" s="266"/>
      <c r="G143" s="267"/>
      <c r="H143" s="195">
        <v>0.19</v>
      </c>
      <c r="I143" s="198">
        <f>+I142*0.19</f>
        <v>55134676.841118529</v>
      </c>
      <c r="J143" s="54"/>
    </row>
    <row r="144" spans="2:10" ht="27" customHeight="1" thickBot="1" x14ac:dyDescent="0.3">
      <c r="B144" s="50"/>
      <c r="C144" s="268" t="s">
        <v>214</v>
      </c>
      <c r="D144" s="269"/>
      <c r="E144" s="269"/>
      <c r="F144" s="269"/>
      <c r="G144" s="269"/>
      <c r="H144" s="269"/>
      <c r="I144" s="205">
        <f>SUM(I140:I143)</f>
        <v>5220195528.930234</v>
      </c>
      <c r="J144" s="54"/>
    </row>
    <row r="145" spans="2:10" ht="4.9000000000000004" customHeight="1" thickBot="1" x14ac:dyDescent="0.3">
      <c r="B145" s="65"/>
      <c r="C145" s="193"/>
      <c r="D145" s="193"/>
      <c r="E145" s="193"/>
      <c r="F145" s="193"/>
      <c r="G145" s="193"/>
      <c r="H145" s="193"/>
      <c r="I145" s="193"/>
      <c r="J145" s="212"/>
    </row>
    <row r="146" spans="2:10" ht="14.45" customHeight="1" x14ac:dyDescent="0.25">
      <c r="C146" s="192"/>
      <c r="D146" s="192"/>
      <c r="E146" s="192"/>
      <c r="F146" s="192"/>
      <c r="G146" s="192"/>
      <c r="H146" s="192"/>
      <c r="I146" s="192"/>
    </row>
    <row r="147" spans="2:10" ht="14.45" customHeight="1" x14ac:dyDescent="0.25">
      <c r="C147" s="192"/>
      <c r="D147" s="192"/>
      <c r="E147" s="192"/>
      <c r="F147" s="192"/>
      <c r="G147" s="270" t="s">
        <v>221</v>
      </c>
      <c r="H147" s="270"/>
      <c r="I147" s="221">
        <v>6384000000000</v>
      </c>
    </row>
    <row r="148" spans="2:10" ht="14.45" customHeight="1" x14ac:dyDescent="0.25">
      <c r="C148" s="192"/>
      <c r="D148" s="192"/>
      <c r="E148" s="192"/>
      <c r="F148" s="192"/>
      <c r="G148" s="192" t="s">
        <v>222</v>
      </c>
      <c r="H148" s="222">
        <v>0.13</v>
      </c>
      <c r="I148" s="221">
        <f>+I147*0.13</f>
        <v>829920000000</v>
      </c>
    </row>
    <row r="149" spans="2:10" ht="14.45" customHeight="1" x14ac:dyDescent="0.25">
      <c r="C149" s="192"/>
      <c r="D149" s="192"/>
      <c r="E149" s="192"/>
      <c r="F149" s="192"/>
      <c r="G149" s="192"/>
      <c r="H149" s="192"/>
      <c r="I149" s="223">
        <f>+I147-I148</f>
        <v>5554080000000</v>
      </c>
    </row>
    <row r="150" spans="2:10" ht="14.45" customHeight="1" x14ac:dyDescent="0.25">
      <c r="C150" s="192"/>
      <c r="D150" s="192"/>
      <c r="E150" s="192"/>
      <c r="F150" s="192"/>
      <c r="G150" s="192"/>
      <c r="H150" s="192" t="s">
        <v>223</v>
      </c>
      <c r="I150" s="223"/>
    </row>
    <row r="151" spans="2:10" ht="14.45" customHeight="1" x14ac:dyDescent="0.25">
      <c r="C151" s="192"/>
      <c r="D151" s="192"/>
      <c r="E151" s="192"/>
      <c r="F151" s="192"/>
      <c r="G151" s="192"/>
      <c r="H151" s="192"/>
      <c r="I151" s="192"/>
    </row>
    <row r="152" spans="2:10" ht="14.45" customHeight="1" x14ac:dyDescent="0.25">
      <c r="C152" s="192"/>
      <c r="D152" s="192"/>
      <c r="E152" s="192"/>
      <c r="F152" s="192"/>
      <c r="G152" s="192"/>
      <c r="H152" s="192"/>
      <c r="I152" s="192"/>
    </row>
    <row r="153" spans="2:10" ht="14.45" customHeight="1" x14ac:dyDescent="0.25">
      <c r="C153" s="192"/>
      <c r="D153" s="192"/>
      <c r="E153" s="192"/>
      <c r="F153" s="192"/>
      <c r="G153" s="192"/>
      <c r="H153" s="192"/>
      <c r="I153" s="192"/>
    </row>
    <row r="154" spans="2:10" ht="14.45" customHeight="1" x14ac:dyDescent="0.25">
      <c r="C154" s="192"/>
      <c r="D154" s="192"/>
      <c r="E154" s="192"/>
      <c r="F154" s="192"/>
      <c r="G154" s="192"/>
      <c r="H154" s="192"/>
      <c r="I154" s="192"/>
    </row>
    <row r="155" spans="2:10" ht="14.45" customHeight="1" x14ac:dyDescent="0.25">
      <c r="C155" s="192"/>
      <c r="D155" s="192"/>
      <c r="E155" s="192"/>
      <c r="F155" s="192"/>
      <c r="G155" s="192"/>
      <c r="H155" s="192"/>
      <c r="I155" s="192"/>
    </row>
    <row r="156" spans="2:10" ht="14.45" customHeight="1" thickBot="1" x14ac:dyDescent="0.3">
      <c r="C156" s="193"/>
      <c r="D156" s="193"/>
      <c r="E156" s="193"/>
      <c r="F156" s="193"/>
      <c r="G156" s="193"/>
      <c r="H156" s="193"/>
      <c r="I156" s="193"/>
    </row>
    <row r="157" spans="2:10" ht="30" x14ac:dyDescent="0.25">
      <c r="C157" s="271"/>
      <c r="D157" s="191" t="s">
        <v>142</v>
      </c>
      <c r="E157" s="215" t="s">
        <v>143</v>
      </c>
      <c r="F157" s="216" t="s">
        <v>181</v>
      </c>
      <c r="G157" s="217" t="s">
        <v>188</v>
      </c>
      <c r="H157" s="216" t="s">
        <v>183</v>
      </c>
      <c r="I157" s="218" t="s">
        <v>182</v>
      </c>
    </row>
    <row r="158" spans="2:10" ht="99.75" thickBot="1" x14ac:dyDescent="0.3">
      <c r="C158" s="272"/>
      <c r="D158" s="105" t="s">
        <v>177</v>
      </c>
      <c r="E158" s="106">
        <v>600</v>
      </c>
      <c r="F158" s="213">
        <v>4.5</v>
      </c>
      <c r="G158" s="125">
        <v>0</v>
      </c>
      <c r="H158" s="219"/>
      <c r="I158" s="214">
        <v>19105200</v>
      </c>
    </row>
    <row r="159" spans="2:10" ht="30" x14ac:dyDescent="0.25">
      <c r="C159" s="273" t="s">
        <v>178</v>
      </c>
      <c r="D159" s="215" t="s">
        <v>142</v>
      </c>
      <c r="E159" s="215" t="s">
        <v>143</v>
      </c>
      <c r="F159" s="216" t="s">
        <v>181</v>
      </c>
      <c r="G159" s="217" t="s">
        <v>188</v>
      </c>
      <c r="H159" s="216" t="s">
        <v>183</v>
      </c>
      <c r="I159" s="218" t="s">
        <v>182</v>
      </c>
    </row>
    <row r="160" spans="2:10" ht="132.75" thickBot="1" x14ac:dyDescent="0.3">
      <c r="C160" s="274"/>
      <c r="D160" s="105" t="s">
        <v>179</v>
      </c>
      <c r="E160" s="106">
        <v>1</v>
      </c>
      <c r="F160" s="213">
        <v>4.5</v>
      </c>
      <c r="G160" s="125">
        <v>0</v>
      </c>
      <c r="H160" s="219"/>
      <c r="I160" s="214">
        <v>15000000</v>
      </c>
    </row>
  </sheetData>
  <mergeCells count="73">
    <mergeCell ref="C3:C20"/>
    <mergeCell ref="D3:I3"/>
    <mergeCell ref="D4:I4"/>
    <mergeCell ref="D11:G11"/>
    <mergeCell ref="D12:I12"/>
    <mergeCell ref="D15:H15"/>
    <mergeCell ref="D16:I16"/>
    <mergeCell ref="D19:H19"/>
    <mergeCell ref="D20:H20"/>
    <mergeCell ref="C21:C38"/>
    <mergeCell ref="D21:I21"/>
    <mergeCell ref="D28:G28"/>
    <mergeCell ref="D29:I29"/>
    <mergeCell ref="D33:H33"/>
    <mergeCell ref="D34:I34"/>
    <mergeCell ref="D37:H37"/>
    <mergeCell ref="D38:H38"/>
    <mergeCell ref="C39:C56"/>
    <mergeCell ref="D39:I39"/>
    <mergeCell ref="D47:H47"/>
    <mergeCell ref="D48:I48"/>
    <mergeCell ref="D51:H51"/>
    <mergeCell ref="D52:I52"/>
    <mergeCell ref="D55:H55"/>
    <mergeCell ref="D56:H56"/>
    <mergeCell ref="C57:C78"/>
    <mergeCell ref="D57:I57"/>
    <mergeCell ref="D62:H62"/>
    <mergeCell ref="D63:I63"/>
    <mergeCell ref="D66:H66"/>
    <mergeCell ref="D67:I67"/>
    <mergeCell ref="D70:H70"/>
    <mergeCell ref="D71:E71"/>
    <mergeCell ref="D77:H77"/>
    <mergeCell ref="D78:H78"/>
    <mergeCell ref="C79:C98"/>
    <mergeCell ref="D79:I79"/>
    <mergeCell ref="D84:H84"/>
    <mergeCell ref="D85:I85"/>
    <mergeCell ref="D88:H88"/>
    <mergeCell ref="D89:I89"/>
    <mergeCell ref="D92:H92"/>
    <mergeCell ref="D97:H97"/>
    <mergeCell ref="D98:H98"/>
    <mergeCell ref="C99:C119"/>
    <mergeCell ref="D99:I99"/>
    <mergeCell ref="D104:H104"/>
    <mergeCell ref="D105:I105"/>
    <mergeCell ref="D108:H108"/>
    <mergeCell ref="D109:E109"/>
    <mergeCell ref="D112:H112"/>
    <mergeCell ref="D113:I113"/>
    <mergeCell ref="D118:H118"/>
    <mergeCell ref="D119:H119"/>
    <mergeCell ref="C142:G142"/>
    <mergeCell ref="C120:C134"/>
    <mergeCell ref="D120:I120"/>
    <mergeCell ref="D125:H125"/>
    <mergeCell ref="D126:I126"/>
    <mergeCell ref="D129:H129"/>
    <mergeCell ref="D130:I130"/>
    <mergeCell ref="D133:H133"/>
    <mergeCell ref="D134:H134"/>
    <mergeCell ref="C135:C139"/>
    <mergeCell ref="D135:I135"/>
    <mergeCell ref="D139:H139"/>
    <mergeCell ref="C140:H140"/>
    <mergeCell ref="C141:G141"/>
    <mergeCell ref="C143:G143"/>
    <mergeCell ref="C144:H144"/>
    <mergeCell ref="G147:H147"/>
    <mergeCell ref="C157:C158"/>
    <mergeCell ref="C159:C160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60"/>
  <sheetViews>
    <sheetView zoomScale="115" zoomScaleNormal="115" workbookViewId="0">
      <selection activeCell="F5" sqref="F5"/>
    </sheetView>
  </sheetViews>
  <sheetFormatPr baseColWidth="10" defaultRowHeight="15" x14ac:dyDescent="0.25"/>
  <cols>
    <col min="2" max="2" width="0.85546875" customWidth="1"/>
    <col min="3" max="3" width="17.28515625" customWidth="1"/>
    <col min="4" max="4" width="36.85546875" customWidth="1"/>
    <col min="5" max="5" width="12.42578125" customWidth="1"/>
    <col min="6" max="6" width="11.5703125" style="3"/>
    <col min="7" max="7" width="17.140625" style="113" customWidth="1"/>
    <col min="8" max="8" width="19.7109375" customWidth="1"/>
    <col min="9" max="9" width="23" style="235" customWidth="1"/>
    <col min="10" max="10" width="1" customWidth="1"/>
    <col min="11" max="11" width="24" customWidth="1"/>
    <col min="12" max="12" width="16.42578125" bestFit="1" customWidth="1"/>
  </cols>
  <sheetData>
    <row r="1" spans="2:14" ht="12.6" customHeight="1" thickBot="1" x14ac:dyDescent="0.3"/>
    <row r="2" spans="2:14" ht="4.1500000000000004" customHeight="1" thickBot="1" x14ac:dyDescent="0.3">
      <c r="B2" s="209"/>
      <c r="C2" s="48"/>
      <c r="D2" s="48"/>
      <c r="E2" s="48"/>
      <c r="F2" s="208"/>
      <c r="G2" s="124"/>
      <c r="H2" s="48"/>
      <c r="I2" s="236"/>
      <c r="J2" s="49"/>
    </row>
    <row r="3" spans="2:14" ht="52.9" customHeight="1" x14ac:dyDescent="0.25">
      <c r="B3" s="50"/>
      <c r="C3" s="271" t="s">
        <v>140</v>
      </c>
      <c r="D3" s="358" t="s">
        <v>216</v>
      </c>
      <c r="E3" s="359"/>
      <c r="F3" s="359"/>
      <c r="G3" s="359"/>
      <c r="H3" s="359"/>
      <c r="I3" s="360"/>
      <c r="J3" s="54"/>
    </row>
    <row r="4" spans="2:14" x14ac:dyDescent="0.25">
      <c r="B4" s="50"/>
      <c r="C4" s="357"/>
      <c r="D4" s="361" t="s">
        <v>186</v>
      </c>
      <c r="E4" s="361"/>
      <c r="F4" s="361"/>
      <c r="G4" s="361"/>
      <c r="H4" s="361"/>
      <c r="I4" s="362"/>
      <c r="J4" s="54"/>
    </row>
    <row r="5" spans="2:14" ht="27.6" customHeight="1" x14ac:dyDescent="0.25">
      <c r="B5" s="50"/>
      <c r="C5" s="357"/>
      <c r="D5" s="98" t="s">
        <v>141</v>
      </c>
      <c r="E5" s="98" t="s">
        <v>143</v>
      </c>
      <c r="F5" s="206" t="s">
        <v>181</v>
      </c>
      <c r="G5" s="117" t="s">
        <v>187</v>
      </c>
      <c r="H5" s="206" t="s">
        <v>183</v>
      </c>
      <c r="I5" s="237" t="s">
        <v>182</v>
      </c>
      <c r="J5" s="54"/>
    </row>
    <row r="6" spans="2:14" ht="16.5" x14ac:dyDescent="0.25">
      <c r="B6" s="50"/>
      <c r="C6" s="357"/>
      <c r="D6" s="99" t="s">
        <v>144</v>
      </c>
      <c r="E6" s="109">
        <f>+Personal!C3</f>
        <v>120</v>
      </c>
      <c r="F6" s="86">
        <v>4.5</v>
      </c>
      <c r="G6" s="112">
        <f>+Personal!C17</f>
        <v>2664681.0349920006</v>
      </c>
      <c r="H6" s="31">
        <f>+E6*G6</f>
        <v>319761724.19904006</v>
      </c>
      <c r="I6" s="188">
        <f>+F6*H6</f>
        <v>1438927758.8956802</v>
      </c>
      <c r="J6" s="54"/>
    </row>
    <row r="7" spans="2:14" ht="16.5" x14ac:dyDescent="0.25">
      <c r="B7" s="50"/>
      <c r="C7" s="357"/>
      <c r="D7" s="99" t="s">
        <v>145</v>
      </c>
      <c r="E7" s="109">
        <f>+Personal!D3</f>
        <v>1</v>
      </c>
      <c r="F7" s="86">
        <f>+F6</f>
        <v>4.5</v>
      </c>
      <c r="G7" s="112">
        <f>+Personal!D17</f>
        <v>6467983.2000000002</v>
      </c>
      <c r="H7" s="116">
        <f t="shared" ref="H7:H10" si="0">+E7*G7</f>
        <v>6467983.2000000002</v>
      </c>
      <c r="I7" s="188">
        <f t="shared" ref="I7:I10" si="1">+F7*H7</f>
        <v>29105924.400000002</v>
      </c>
      <c r="J7" s="54"/>
    </row>
    <row r="8" spans="2:14" ht="16.5" x14ac:dyDescent="0.25">
      <c r="B8" s="50"/>
      <c r="C8" s="357"/>
      <c r="D8" s="99" t="s">
        <v>146</v>
      </c>
      <c r="E8" s="109">
        <f>+Personal!E3</f>
        <v>1</v>
      </c>
      <c r="F8" s="86">
        <f t="shared" ref="F8:F10" si="2">+F7</f>
        <v>4.5</v>
      </c>
      <c r="G8" s="112">
        <f>+Personal!E17</f>
        <v>5389986</v>
      </c>
      <c r="H8" s="116">
        <f t="shared" si="0"/>
        <v>5389986</v>
      </c>
      <c r="I8" s="188">
        <f t="shared" si="1"/>
        <v>24254937</v>
      </c>
      <c r="J8" s="54"/>
      <c r="K8" s="36"/>
    </row>
    <row r="9" spans="2:14" ht="16.5" x14ac:dyDescent="0.25">
      <c r="B9" s="50"/>
      <c r="C9" s="357"/>
      <c r="D9" s="99" t="s">
        <v>147</v>
      </c>
      <c r="E9" s="109">
        <f>+Personal!F3</f>
        <v>2</v>
      </c>
      <c r="F9" s="86">
        <f t="shared" si="2"/>
        <v>4.5</v>
      </c>
      <c r="G9" s="112">
        <f>+Personal!F17</f>
        <v>4388988.5999999996</v>
      </c>
      <c r="H9" s="116">
        <f t="shared" si="0"/>
        <v>8777977.1999999993</v>
      </c>
      <c r="I9" s="188">
        <f t="shared" si="1"/>
        <v>39500897.399999999</v>
      </c>
      <c r="J9" s="211"/>
      <c r="K9" s="107"/>
      <c r="L9" s="108"/>
      <c r="M9" s="107"/>
      <c r="N9" s="107"/>
    </row>
    <row r="10" spans="2:14" ht="16.5" x14ac:dyDescent="0.25">
      <c r="B10" s="50"/>
      <c r="C10" s="357"/>
      <c r="D10" s="99" t="s">
        <v>148</v>
      </c>
      <c r="E10" s="109">
        <f>+Personal!G3</f>
        <v>6</v>
      </c>
      <c r="F10" s="86">
        <f t="shared" si="2"/>
        <v>4.5</v>
      </c>
      <c r="G10" s="112">
        <f>+Personal!G17</f>
        <v>4431330.9012399996</v>
      </c>
      <c r="H10" s="116">
        <f t="shared" si="0"/>
        <v>26587985.407439999</v>
      </c>
      <c r="I10" s="188">
        <f t="shared" si="1"/>
        <v>119645934.33348</v>
      </c>
      <c r="J10" s="211"/>
      <c r="K10" s="107"/>
      <c r="L10" s="108"/>
      <c r="M10" s="107"/>
      <c r="N10" s="107"/>
    </row>
    <row r="11" spans="2:14" ht="16.5" x14ac:dyDescent="0.25">
      <c r="B11" s="50"/>
      <c r="C11" s="357"/>
      <c r="D11" s="351" t="s">
        <v>184</v>
      </c>
      <c r="E11" s="332"/>
      <c r="F11" s="332"/>
      <c r="G11" s="332"/>
      <c r="H11" s="126">
        <f>SUM(H6:H10)</f>
        <v>366985656.00648004</v>
      </c>
      <c r="I11" s="238">
        <f>SUM(I6:I10)</f>
        <v>1651435452.0291605</v>
      </c>
      <c r="J11" s="211"/>
      <c r="K11" s="107"/>
      <c r="L11" s="108"/>
      <c r="M11" s="107"/>
      <c r="N11" s="107"/>
    </row>
    <row r="12" spans="2:14" ht="16.5" x14ac:dyDescent="0.25">
      <c r="B12" s="50"/>
      <c r="C12" s="357"/>
      <c r="D12" s="300" t="s">
        <v>149</v>
      </c>
      <c r="E12" s="301"/>
      <c r="F12" s="301"/>
      <c r="G12" s="301"/>
      <c r="H12" s="301"/>
      <c r="I12" s="302"/>
      <c r="J12" s="54"/>
    </row>
    <row r="13" spans="2:14" ht="30" x14ac:dyDescent="0.25">
      <c r="B13" s="50"/>
      <c r="C13" s="357"/>
      <c r="D13" s="98" t="s">
        <v>142</v>
      </c>
      <c r="E13" s="98" t="s">
        <v>143</v>
      </c>
      <c r="F13" s="206" t="s">
        <v>181</v>
      </c>
      <c r="G13" s="117" t="s">
        <v>188</v>
      </c>
      <c r="H13" s="118" t="s">
        <v>183</v>
      </c>
      <c r="I13" s="239" t="s">
        <v>182</v>
      </c>
      <c r="J13" s="54"/>
    </row>
    <row r="14" spans="2:14" ht="33" x14ac:dyDescent="0.25">
      <c r="B14" s="50"/>
      <c r="C14" s="357"/>
      <c r="D14" s="99" t="s">
        <v>150</v>
      </c>
      <c r="E14" s="109">
        <f>+'EQ. Operación'!B3</f>
        <v>4</v>
      </c>
      <c r="F14" s="114">
        <v>4.5</v>
      </c>
      <c r="G14" s="112">
        <f>+'EQ. Operación'!B4</f>
        <v>10500000</v>
      </c>
      <c r="H14" s="115">
        <f>+E14*G14</f>
        <v>42000000</v>
      </c>
      <c r="I14" s="184">
        <f>+F14*H14</f>
        <v>189000000</v>
      </c>
      <c r="J14" s="54"/>
    </row>
    <row r="15" spans="2:14" ht="16.5" x14ac:dyDescent="0.25">
      <c r="B15" s="50"/>
      <c r="C15" s="357"/>
      <c r="D15" s="351" t="s">
        <v>185</v>
      </c>
      <c r="E15" s="332"/>
      <c r="F15" s="332"/>
      <c r="G15" s="332"/>
      <c r="H15" s="333"/>
      <c r="I15" s="238">
        <f>+I14</f>
        <v>189000000</v>
      </c>
      <c r="J15" s="54"/>
      <c r="K15" s="94"/>
      <c r="L15" s="94"/>
    </row>
    <row r="16" spans="2:14" ht="16.5" x14ac:dyDescent="0.25">
      <c r="B16" s="50"/>
      <c r="C16" s="357"/>
      <c r="D16" s="300" t="s">
        <v>151</v>
      </c>
      <c r="E16" s="301"/>
      <c r="F16" s="301"/>
      <c r="G16" s="301"/>
      <c r="H16" s="301"/>
      <c r="I16" s="302"/>
      <c r="J16" s="54"/>
    </row>
    <row r="17" spans="2:12" ht="16.5" x14ac:dyDescent="0.25">
      <c r="B17" s="50"/>
      <c r="C17" s="357"/>
      <c r="D17" s="98" t="s">
        <v>142</v>
      </c>
      <c r="E17" s="98" t="s">
        <v>143</v>
      </c>
      <c r="F17" s="207" t="s">
        <v>180</v>
      </c>
      <c r="G17" s="117" t="s">
        <v>188</v>
      </c>
      <c r="H17" s="118" t="s">
        <v>183</v>
      </c>
      <c r="I17" s="239" t="s">
        <v>182</v>
      </c>
      <c r="J17" s="54"/>
    </row>
    <row r="18" spans="2:12" ht="33" x14ac:dyDescent="0.25">
      <c r="B18" s="50"/>
      <c r="C18" s="357"/>
      <c r="D18" s="110" t="s">
        <v>152</v>
      </c>
      <c r="E18" s="111">
        <f>+'EQ. Operación'!C3</f>
        <v>1</v>
      </c>
      <c r="F18" s="114">
        <f>+F14</f>
        <v>4.5</v>
      </c>
      <c r="G18" s="112">
        <f>+'EQ. Operación'!C4</f>
        <v>51480000</v>
      </c>
      <c r="H18" s="119">
        <f>+E18*G18</f>
        <v>51480000</v>
      </c>
      <c r="I18" s="240">
        <f>+F18*H18</f>
        <v>231660000</v>
      </c>
      <c r="J18" s="54"/>
    </row>
    <row r="19" spans="2:12" ht="17.25" thickBot="1" x14ac:dyDescent="0.3">
      <c r="B19" s="50"/>
      <c r="C19" s="357"/>
      <c r="D19" s="363" t="s">
        <v>189</v>
      </c>
      <c r="E19" s="364"/>
      <c r="F19" s="364"/>
      <c r="G19" s="364"/>
      <c r="H19" s="365"/>
      <c r="I19" s="241">
        <f>+I18</f>
        <v>231660000</v>
      </c>
      <c r="J19" s="54"/>
    </row>
    <row r="20" spans="2:12" ht="28.15" customHeight="1" thickBot="1" x14ac:dyDescent="0.3">
      <c r="B20" s="50"/>
      <c r="C20" s="272"/>
      <c r="D20" s="366" t="s">
        <v>190</v>
      </c>
      <c r="E20" s="367"/>
      <c r="F20" s="367"/>
      <c r="G20" s="367"/>
      <c r="H20" s="367"/>
      <c r="I20" s="242">
        <f>+I11+I15+I19</f>
        <v>2072095452.0291605</v>
      </c>
      <c r="J20" s="54"/>
    </row>
    <row r="21" spans="2:12" ht="16.149999999999999" customHeight="1" x14ac:dyDescent="0.25">
      <c r="B21" s="50"/>
      <c r="C21" s="341" t="s">
        <v>153</v>
      </c>
      <c r="D21" s="344" t="s">
        <v>191</v>
      </c>
      <c r="E21" s="344"/>
      <c r="F21" s="344"/>
      <c r="G21" s="344"/>
      <c r="H21" s="344"/>
      <c r="I21" s="345"/>
      <c r="J21" s="54"/>
    </row>
    <row r="22" spans="2:12" ht="30" x14ac:dyDescent="0.25">
      <c r="B22" s="50"/>
      <c r="C22" s="342"/>
      <c r="D22" s="155" t="s">
        <v>141</v>
      </c>
      <c r="E22" s="98" t="s">
        <v>143</v>
      </c>
      <c r="F22" s="206" t="s">
        <v>181</v>
      </c>
      <c r="G22" s="117" t="s">
        <v>187</v>
      </c>
      <c r="H22" s="206" t="s">
        <v>183</v>
      </c>
      <c r="I22" s="237" t="s">
        <v>182</v>
      </c>
      <c r="J22" s="54"/>
    </row>
    <row r="23" spans="2:12" ht="16.5" x14ac:dyDescent="0.25">
      <c r="B23" s="50"/>
      <c r="C23" s="342"/>
      <c r="D23" s="156" t="s">
        <v>154</v>
      </c>
      <c r="E23" s="109">
        <f>+Personal!H3</f>
        <v>4</v>
      </c>
      <c r="F23" s="86">
        <f>+$F$18</f>
        <v>4.5</v>
      </c>
      <c r="G23" s="112">
        <f>+Personal!H17</f>
        <v>2639640.288327273</v>
      </c>
      <c r="H23" s="116">
        <f>+E23*G23</f>
        <v>10558561.153309092</v>
      </c>
      <c r="I23" s="188">
        <f>+F23*H23</f>
        <v>47513525.189890914</v>
      </c>
      <c r="J23" s="54"/>
    </row>
    <row r="24" spans="2:12" ht="16.5" x14ac:dyDescent="0.25">
      <c r="B24" s="50"/>
      <c r="C24" s="342"/>
      <c r="D24" s="156" t="s">
        <v>155</v>
      </c>
      <c r="E24" s="109">
        <f>+Personal!I3</f>
        <v>16</v>
      </c>
      <c r="F24" s="86">
        <f t="shared" ref="F24:F27" si="3">+$F$18</f>
        <v>4.5</v>
      </c>
      <c r="G24" s="112">
        <f>+Personal!I17</f>
        <v>2639640.288327273</v>
      </c>
      <c r="H24" s="116">
        <f t="shared" ref="H24:H27" si="4">+E24*G24</f>
        <v>42234244.613236368</v>
      </c>
      <c r="I24" s="188">
        <f t="shared" ref="I24:I27" si="5">+F24*H24</f>
        <v>190054100.75956365</v>
      </c>
      <c r="J24" s="54"/>
    </row>
    <row r="25" spans="2:12" ht="16.5" x14ac:dyDescent="0.25">
      <c r="B25" s="50"/>
      <c r="C25" s="342"/>
      <c r="D25" s="156" t="s">
        <v>156</v>
      </c>
      <c r="E25" s="109">
        <f>+Personal!J3</f>
        <v>1</v>
      </c>
      <c r="F25" s="86">
        <f t="shared" si="3"/>
        <v>4.5</v>
      </c>
      <c r="G25" s="112">
        <f>+Personal!J17</f>
        <v>4388988.5999999996</v>
      </c>
      <c r="H25" s="116">
        <f t="shared" si="4"/>
        <v>4388988.5999999996</v>
      </c>
      <c r="I25" s="188">
        <f t="shared" si="5"/>
        <v>19750448.699999999</v>
      </c>
      <c r="J25" s="54"/>
    </row>
    <row r="26" spans="2:12" ht="16.5" x14ac:dyDescent="0.25">
      <c r="B26" s="50"/>
      <c r="C26" s="342"/>
      <c r="D26" s="156" t="s">
        <v>157</v>
      </c>
      <c r="E26" s="109">
        <f>+Personal!K3</f>
        <v>1</v>
      </c>
      <c r="F26" s="86">
        <f t="shared" si="3"/>
        <v>4.5</v>
      </c>
      <c r="G26" s="112">
        <f>+Personal!K17</f>
        <v>4388988.5999999996</v>
      </c>
      <c r="H26" s="116">
        <f t="shared" si="4"/>
        <v>4388988.5999999996</v>
      </c>
      <c r="I26" s="188">
        <f t="shared" si="5"/>
        <v>19750448.699999999</v>
      </c>
      <c r="J26" s="54"/>
    </row>
    <row r="27" spans="2:12" ht="16.5" x14ac:dyDescent="0.25">
      <c r="B27" s="50"/>
      <c r="C27" s="342"/>
      <c r="D27" s="156" t="s">
        <v>41</v>
      </c>
      <c r="E27" s="109">
        <f>+Personal!L3</f>
        <v>2</v>
      </c>
      <c r="F27" s="86">
        <f t="shared" si="3"/>
        <v>4.5</v>
      </c>
      <c r="G27" s="112">
        <f>+Personal!L17</f>
        <v>4431330.5279076351</v>
      </c>
      <c r="H27" s="116">
        <f t="shared" si="4"/>
        <v>8862661.0558152702</v>
      </c>
      <c r="I27" s="188">
        <f t="shared" si="5"/>
        <v>39881974.751168713</v>
      </c>
      <c r="J27" s="54"/>
    </row>
    <row r="28" spans="2:12" ht="17.25" thickBot="1" x14ac:dyDescent="0.3">
      <c r="B28" s="50"/>
      <c r="C28" s="342"/>
      <c r="D28" s="346" t="s">
        <v>192</v>
      </c>
      <c r="E28" s="346"/>
      <c r="F28" s="346"/>
      <c r="G28" s="347"/>
      <c r="H28" s="146">
        <f>SUM(H23:H27)</f>
        <v>70433444.022360727</v>
      </c>
      <c r="I28" s="243">
        <f>SUM(I23:I27)</f>
        <v>316950498.10062331</v>
      </c>
      <c r="J28" s="54"/>
    </row>
    <row r="29" spans="2:12" ht="16.5" x14ac:dyDescent="0.25">
      <c r="B29" s="50"/>
      <c r="C29" s="342"/>
      <c r="D29" s="348" t="s">
        <v>149</v>
      </c>
      <c r="E29" s="349"/>
      <c r="F29" s="349"/>
      <c r="G29" s="349"/>
      <c r="H29" s="349"/>
      <c r="I29" s="350"/>
      <c r="J29" s="54"/>
    </row>
    <row r="30" spans="2:12" ht="30" x14ac:dyDescent="0.25">
      <c r="B30" s="50"/>
      <c r="C30" s="342"/>
      <c r="D30" s="155" t="s">
        <v>142</v>
      </c>
      <c r="E30" s="98" t="s">
        <v>143</v>
      </c>
      <c r="F30" s="206" t="s">
        <v>181</v>
      </c>
      <c r="G30" s="117" t="s">
        <v>188</v>
      </c>
      <c r="H30" s="206" t="s">
        <v>183</v>
      </c>
      <c r="I30" s="239" t="s">
        <v>182</v>
      </c>
      <c r="J30" s="54"/>
    </row>
    <row r="31" spans="2:12" ht="33" x14ac:dyDescent="0.25">
      <c r="B31" s="50"/>
      <c r="C31" s="342"/>
      <c r="D31" s="156" t="s">
        <v>158</v>
      </c>
      <c r="E31" s="137">
        <f>+'EQ. Operación'!D3</f>
        <v>1</v>
      </c>
      <c r="F31" s="114">
        <f>+F23</f>
        <v>4.5</v>
      </c>
      <c r="G31" s="112">
        <f>+'EQ. Operación'!D4</f>
        <v>30000000</v>
      </c>
      <c r="H31" s="144">
        <f>+E31*G31</f>
        <v>30000000</v>
      </c>
      <c r="I31" s="184">
        <f>+F31*H31</f>
        <v>135000000</v>
      </c>
      <c r="J31" s="54"/>
      <c r="K31" s="94">
        <f>+H31+H32+H36</f>
        <v>91750000</v>
      </c>
      <c r="L31">
        <v>4.5</v>
      </c>
    </row>
    <row r="32" spans="2:12" ht="33" x14ac:dyDescent="0.25">
      <c r="B32" s="50"/>
      <c r="C32" s="342"/>
      <c r="D32" s="157" t="s">
        <v>159</v>
      </c>
      <c r="E32" s="148">
        <f>+'EQ. Operación'!E3</f>
        <v>4</v>
      </c>
      <c r="F32" s="121">
        <f>+F24</f>
        <v>4.5</v>
      </c>
      <c r="G32" s="122">
        <f>+'EQ. Operación'!E4</f>
        <v>14500000</v>
      </c>
      <c r="H32" s="149">
        <f>+E32*G32</f>
        <v>58000000</v>
      </c>
      <c r="I32" s="184">
        <f>+F32*H32</f>
        <v>261000000</v>
      </c>
      <c r="J32" s="54"/>
      <c r="L32">
        <f>+K31*L31</f>
        <v>412875000</v>
      </c>
    </row>
    <row r="33" spans="2:11" ht="17.25" thickBot="1" x14ac:dyDescent="0.3">
      <c r="B33" s="50"/>
      <c r="C33" s="324"/>
      <c r="D33" s="351" t="s">
        <v>185</v>
      </c>
      <c r="E33" s="332"/>
      <c r="F33" s="332"/>
      <c r="G33" s="332"/>
      <c r="H33" s="333"/>
      <c r="I33" s="244">
        <f>SUM(I31:I32)</f>
        <v>396000000</v>
      </c>
      <c r="J33" s="54"/>
    </row>
    <row r="34" spans="2:11" ht="16.5" x14ac:dyDescent="0.25">
      <c r="B34" s="50"/>
      <c r="C34" s="342"/>
      <c r="D34" s="352" t="s">
        <v>151</v>
      </c>
      <c r="E34" s="311"/>
      <c r="F34" s="311"/>
      <c r="G34" s="311"/>
      <c r="H34" s="311"/>
      <c r="I34" s="350"/>
      <c r="J34" s="54"/>
    </row>
    <row r="35" spans="2:11" ht="30" x14ac:dyDescent="0.25">
      <c r="B35" s="50"/>
      <c r="C35" s="342"/>
      <c r="D35" s="155" t="s">
        <v>142</v>
      </c>
      <c r="E35" s="98" t="s">
        <v>143</v>
      </c>
      <c r="F35" s="206" t="s">
        <v>181</v>
      </c>
      <c r="G35" s="117" t="s">
        <v>188</v>
      </c>
      <c r="H35" s="206" t="s">
        <v>183</v>
      </c>
      <c r="I35" s="239" t="s">
        <v>182</v>
      </c>
      <c r="J35" s="54"/>
    </row>
    <row r="36" spans="2:11" ht="33.75" thickBot="1" x14ac:dyDescent="0.3">
      <c r="B36" s="50"/>
      <c r="C36" s="342"/>
      <c r="D36" s="158" t="s">
        <v>160</v>
      </c>
      <c r="E36" s="139">
        <f>+'EQ. Operación'!F3</f>
        <v>5</v>
      </c>
      <c r="F36" s="143">
        <f>+F32</f>
        <v>4.5</v>
      </c>
      <c r="G36" s="140">
        <f>+'EQ. Operación'!F4</f>
        <v>750000</v>
      </c>
      <c r="H36" s="145">
        <f>+E36*G36</f>
        <v>3750000</v>
      </c>
      <c r="I36" s="245">
        <f>+F36*H36</f>
        <v>16875000</v>
      </c>
      <c r="J36" s="54"/>
    </row>
    <row r="37" spans="2:11" ht="17.25" thickBot="1" x14ac:dyDescent="0.3">
      <c r="B37" s="50"/>
      <c r="C37" s="342"/>
      <c r="D37" s="353" t="s">
        <v>189</v>
      </c>
      <c r="E37" s="336"/>
      <c r="F37" s="336"/>
      <c r="G37" s="336"/>
      <c r="H37" s="337"/>
      <c r="I37" s="246">
        <f>+I36</f>
        <v>16875000</v>
      </c>
      <c r="J37" s="54"/>
    </row>
    <row r="38" spans="2:11" ht="30.6" customHeight="1" thickBot="1" x14ac:dyDescent="0.3">
      <c r="B38" s="50"/>
      <c r="C38" s="343"/>
      <c r="D38" s="354" t="s">
        <v>193</v>
      </c>
      <c r="E38" s="355"/>
      <c r="F38" s="355"/>
      <c r="G38" s="355"/>
      <c r="H38" s="356"/>
      <c r="I38" s="247">
        <f>+I28+I33+I37</f>
        <v>729825498.10062337</v>
      </c>
      <c r="J38" s="54"/>
    </row>
    <row r="39" spans="2:11" ht="14.45" customHeight="1" x14ac:dyDescent="0.25">
      <c r="B39" s="50"/>
      <c r="C39" s="323" t="s">
        <v>51</v>
      </c>
      <c r="D39" s="325" t="s">
        <v>194</v>
      </c>
      <c r="E39" s="326"/>
      <c r="F39" s="326"/>
      <c r="G39" s="326"/>
      <c r="H39" s="326"/>
      <c r="I39" s="327"/>
      <c r="J39" s="54"/>
    </row>
    <row r="40" spans="2:11" ht="30" x14ac:dyDescent="0.25">
      <c r="B40" s="50"/>
      <c r="C40" s="324"/>
      <c r="D40" s="154" t="s">
        <v>141</v>
      </c>
      <c r="E40" s="98" t="s">
        <v>143</v>
      </c>
      <c r="F40" s="206" t="s">
        <v>181</v>
      </c>
      <c r="G40" s="117" t="s">
        <v>188</v>
      </c>
      <c r="H40" s="206" t="s">
        <v>183</v>
      </c>
      <c r="I40" s="239" t="s">
        <v>182</v>
      </c>
      <c r="J40" s="54"/>
    </row>
    <row r="41" spans="2:11" ht="16.5" x14ac:dyDescent="0.25">
      <c r="B41" s="50"/>
      <c r="C41" s="324"/>
      <c r="D41" s="166" t="s">
        <v>52</v>
      </c>
      <c r="E41" s="109">
        <f>+Personal!M3</f>
        <v>12</v>
      </c>
      <c r="F41" s="86">
        <f>+$F$36</f>
        <v>4.5</v>
      </c>
      <c r="G41" s="112">
        <f>+Personal!M17</f>
        <v>3086782.1402501864</v>
      </c>
      <c r="H41" s="116">
        <f>+E41*G41</f>
        <v>37041385.683002234</v>
      </c>
      <c r="I41" s="188">
        <f>+F41*H41</f>
        <v>166686235.57351005</v>
      </c>
      <c r="J41" s="54"/>
    </row>
    <row r="42" spans="2:11" ht="16.5" x14ac:dyDescent="0.25">
      <c r="B42" s="50"/>
      <c r="C42" s="324"/>
      <c r="D42" s="166" t="s">
        <v>53</v>
      </c>
      <c r="E42" s="109">
        <f>+Personal!N3</f>
        <v>24</v>
      </c>
      <c r="F42" s="86">
        <f t="shared" ref="F42:F46" si="6">+$F$36</f>
        <v>4.5</v>
      </c>
      <c r="G42" s="112">
        <f>+Personal!N17</f>
        <v>2639640.288327273</v>
      </c>
      <c r="H42" s="116">
        <f t="shared" ref="H42:H46" si="7">+E42*G42</f>
        <v>63351366.919854552</v>
      </c>
      <c r="I42" s="188">
        <f t="shared" ref="I42:I46" si="8">+F42*H42</f>
        <v>285081151.13934547</v>
      </c>
      <c r="J42" s="54"/>
      <c r="K42" s="94">
        <f>SUM(H41:H46)</f>
        <v>139311935.58958116</v>
      </c>
    </row>
    <row r="43" spans="2:11" ht="16.5" x14ac:dyDescent="0.25">
      <c r="B43" s="50"/>
      <c r="C43" s="324"/>
      <c r="D43" s="166" t="s">
        <v>161</v>
      </c>
      <c r="E43" s="109">
        <f>+Personal!O3</f>
        <v>1</v>
      </c>
      <c r="F43" s="86">
        <f t="shared" si="6"/>
        <v>4.5</v>
      </c>
      <c r="G43" s="112">
        <f>+Personal!O17</f>
        <v>7110581.5309090903</v>
      </c>
      <c r="H43" s="116">
        <f t="shared" si="7"/>
        <v>7110581.5309090903</v>
      </c>
      <c r="I43" s="188">
        <f t="shared" si="8"/>
        <v>31997616.889090907</v>
      </c>
      <c r="J43" s="54"/>
    </row>
    <row r="44" spans="2:11" ht="16.5" x14ac:dyDescent="0.25">
      <c r="B44" s="50"/>
      <c r="C44" s="324"/>
      <c r="D44" s="166" t="s">
        <v>39</v>
      </c>
      <c r="E44" s="109">
        <f>+Personal!P3</f>
        <v>1</v>
      </c>
      <c r="F44" s="86">
        <f t="shared" si="6"/>
        <v>4.5</v>
      </c>
      <c r="G44" s="112">
        <f>+Personal!P17</f>
        <v>5389986</v>
      </c>
      <c r="H44" s="116">
        <f t="shared" si="7"/>
        <v>5389986</v>
      </c>
      <c r="I44" s="188">
        <f t="shared" si="8"/>
        <v>24254937</v>
      </c>
      <c r="J44" s="54"/>
    </row>
    <row r="45" spans="2:11" ht="16.5" x14ac:dyDescent="0.25">
      <c r="B45" s="50"/>
      <c r="C45" s="324"/>
      <c r="D45" s="166" t="s">
        <v>156</v>
      </c>
      <c r="E45" s="109">
        <f>+Personal!Q3</f>
        <v>4</v>
      </c>
      <c r="F45" s="86">
        <f t="shared" si="6"/>
        <v>4.5</v>
      </c>
      <c r="G45" s="112">
        <f>+Personal!Q17</f>
        <v>4388988.5999999996</v>
      </c>
      <c r="H45" s="116">
        <f t="shared" si="7"/>
        <v>17555954.399999999</v>
      </c>
      <c r="I45" s="188">
        <f t="shared" si="8"/>
        <v>79001794.799999997</v>
      </c>
      <c r="J45" s="54"/>
    </row>
    <row r="46" spans="2:11" ht="17.25" thickBot="1" x14ac:dyDescent="0.3">
      <c r="B46" s="50"/>
      <c r="C46" s="324"/>
      <c r="D46" s="167" t="s">
        <v>41</v>
      </c>
      <c r="E46" s="164">
        <f>+Personal!R3</f>
        <v>2</v>
      </c>
      <c r="F46" s="86">
        <f t="shared" si="6"/>
        <v>4.5</v>
      </c>
      <c r="G46" s="122">
        <f>+Personal!R17</f>
        <v>4431330.5279076351</v>
      </c>
      <c r="H46" s="116">
        <f t="shared" si="7"/>
        <v>8862661.0558152702</v>
      </c>
      <c r="I46" s="188">
        <f t="shared" si="8"/>
        <v>39881974.751168713</v>
      </c>
      <c r="J46" s="54"/>
    </row>
    <row r="47" spans="2:11" ht="17.25" thickBot="1" x14ac:dyDescent="0.3">
      <c r="B47" s="50"/>
      <c r="C47" s="324"/>
      <c r="D47" s="328" t="s">
        <v>192</v>
      </c>
      <c r="E47" s="329"/>
      <c r="F47" s="329"/>
      <c r="G47" s="329"/>
      <c r="H47" s="329"/>
      <c r="I47" s="248">
        <f>SUM(I41:I46)</f>
        <v>626903710.15311515</v>
      </c>
      <c r="J47" s="54"/>
    </row>
    <row r="48" spans="2:11" ht="16.5" x14ac:dyDescent="0.25">
      <c r="B48" s="50"/>
      <c r="C48" s="324"/>
      <c r="D48" s="330" t="s">
        <v>149</v>
      </c>
      <c r="E48" s="317"/>
      <c r="F48" s="317"/>
      <c r="G48" s="317"/>
      <c r="H48" s="317"/>
      <c r="I48" s="318"/>
      <c r="J48" s="54"/>
    </row>
    <row r="49" spans="2:10" ht="30" x14ac:dyDescent="0.25">
      <c r="B49" s="50"/>
      <c r="C49" s="324"/>
      <c r="D49" s="154" t="s">
        <v>142</v>
      </c>
      <c r="E49" s="98" t="s">
        <v>143</v>
      </c>
      <c r="F49" s="206" t="s">
        <v>181</v>
      </c>
      <c r="G49" s="117" t="s">
        <v>188</v>
      </c>
      <c r="H49" s="206" t="s">
        <v>183</v>
      </c>
      <c r="I49" s="239" t="s">
        <v>182</v>
      </c>
      <c r="J49" s="54"/>
    </row>
    <row r="50" spans="2:10" ht="34.15" customHeight="1" x14ac:dyDescent="0.25">
      <c r="B50" s="50"/>
      <c r="C50" s="324"/>
      <c r="D50" s="153" t="s">
        <v>162</v>
      </c>
      <c r="E50" s="109">
        <f>+'EQ. Operación'!G3</f>
        <v>2</v>
      </c>
      <c r="F50" s="114">
        <f>+F45</f>
        <v>4.5</v>
      </c>
      <c r="G50" s="112">
        <f>+'EQ. Operación'!G4</f>
        <v>10500000</v>
      </c>
      <c r="H50" s="144">
        <f>+E50*G50</f>
        <v>21000000</v>
      </c>
      <c r="I50" s="184">
        <f>+F50*H50</f>
        <v>94500000</v>
      </c>
      <c r="J50" s="54"/>
    </row>
    <row r="51" spans="2:10" ht="16.5" x14ac:dyDescent="0.25">
      <c r="B51" s="50"/>
      <c r="C51" s="324"/>
      <c r="D51" s="331" t="s">
        <v>185</v>
      </c>
      <c r="E51" s="332"/>
      <c r="F51" s="332"/>
      <c r="G51" s="332"/>
      <c r="H51" s="333"/>
      <c r="I51" s="249">
        <f>+I50</f>
        <v>94500000</v>
      </c>
      <c r="J51" s="54"/>
    </row>
    <row r="52" spans="2:10" ht="16.5" x14ac:dyDescent="0.25">
      <c r="B52" s="50"/>
      <c r="C52" s="324"/>
      <c r="D52" s="334" t="s">
        <v>151</v>
      </c>
      <c r="E52" s="301"/>
      <c r="F52" s="301"/>
      <c r="G52" s="301"/>
      <c r="H52" s="301"/>
      <c r="I52" s="302"/>
      <c r="J52" s="54"/>
    </row>
    <row r="53" spans="2:10" ht="30" x14ac:dyDescent="0.25">
      <c r="B53" s="50"/>
      <c r="C53" s="324"/>
      <c r="D53" s="154" t="s">
        <v>142</v>
      </c>
      <c r="E53" s="98" t="s">
        <v>143</v>
      </c>
      <c r="F53" s="206" t="s">
        <v>181</v>
      </c>
      <c r="G53" s="117" t="s">
        <v>188</v>
      </c>
      <c r="H53" s="206" t="s">
        <v>183</v>
      </c>
      <c r="I53" s="239" t="s">
        <v>182</v>
      </c>
      <c r="J53" s="54"/>
    </row>
    <row r="54" spans="2:10" ht="33" x14ac:dyDescent="0.25">
      <c r="B54" s="50"/>
      <c r="C54" s="324"/>
      <c r="D54" s="153" t="s">
        <v>163</v>
      </c>
      <c r="E54" s="111">
        <v>12</v>
      </c>
      <c r="F54" s="114">
        <f>+F50</f>
        <v>4.5</v>
      </c>
      <c r="G54" s="112">
        <v>2500000</v>
      </c>
      <c r="H54" s="144">
        <f>+E54*G54</f>
        <v>30000000</v>
      </c>
      <c r="I54" s="184">
        <f>+F54*H54</f>
        <v>135000000</v>
      </c>
      <c r="J54" s="54"/>
    </row>
    <row r="55" spans="2:10" ht="17.25" thickBot="1" x14ac:dyDescent="0.3">
      <c r="B55" s="50"/>
      <c r="C55" s="324"/>
      <c r="D55" s="335" t="s">
        <v>189</v>
      </c>
      <c r="E55" s="336"/>
      <c r="F55" s="336"/>
      <c r="G55" s="336"/>
      <c r="H55" s="337"/>
      <c r="I55" s="250">
        <f>+I54</f>
        <v>135000000</v>
      </c>
      <c r="J55" s="54"/>
    </row>
    <row r="56" spans="2:10" ht="30" customHeight="1" thickBot="1" x14ac:dyDescent="0.3">
      <c r="B56" s="50"/>
      <c r="C56" s="324"/>
      <c r="D56" s="338" t="s">
        <v>199</v>
      </c>
      <c r="E56" s="339"/>
      <c r="F56" s="339"/>
      <c r="G56" s="339"/>
      <c r="H56" s="340"/>
      <c r="I56" s="251">
        <f>+I47+I51+I55</f>
        <v>856403710.15311515</v>
      </c>
      <c r="J56" s="54"/>
    </row>
    <row r="57" spans="2:10" ht="14.45" customHeight="1" x14ac:dyDescent="0.25">
      <c r="B57" s="50"/>
      <c r="C57" s="275" t="s">
        <v>55</v>
      </c>
      <c r="D57" s="278" t="s">
        <v>195</v>
      </c>
      <c r="E57" s="278"/>
      <c r="F57" s="278"/>
      <c r="G57" s="278"/>
      <c r="H57" s="278"/>
      <c r="I57" s="279"/>
      <c r="J57" s="54"/>
    </row>
    <row r="58" spans="2:10" ht="30" x14ac:dyDescent="0.25">
      <c r="B58" s="50"/>
      <c r="C58" s="276"/>
      <c r="D58" s="97" t="s">
        <v>141</v>
      </c>
      <c r="E58" s="98" t="s">
        <v>143</v>
      </c>
      <c r="F58" s="206" t="s">
        <v>181</v>
      </c>
      <c r="G58" s="117" t="s">
        <v>188</v>
      </c>
      <c r="H58" s="206" t="s">
        <v>183</v>
      </c>
      <c r="I58" s="239" t="s">
        <v>182</v>
      </c>
      <c r="J58" s="54"/>
    </row>
    <row r="59" spans="2:10" ht="16.5" x14ac:dyDescent="0.25">
      <c r="B59" s="50"/>
      <c r="C59" s="276"/>
      <c r="D59" s="101" t="s">
        <v>65</v>
      </c>
      <c r="E59" s="111">
        <f>+Personal!S3</f>
        <v>6</v>
      </c>
      <c r="F59" s="86">
        <f>+$F$54</f>
        <v>4.5</v>
      </c>
      <c r="G59" s="112">
        <f>+Personal!S17</f>
        <v>2656686.9940499994</v>
      </c>
      <c r="H59" s="116">
        <f>+E59*G59</f>
        <v>15940121.964299995</v>
      </c>
      <c r="I59" s="188">
        <f>+F59*H59</f>
        <v>71730548.839349985</v>
      </c>
      <c r="J59" s="54"/>
    </row>
    <row r="60" spans="2:10" ht="16.5" x14ac:dyDescent="0.25">
      <c r="B60" s="50"/>
      <c r="C60" s="276"/>
      <c r="D60" s="101" t="s">
        <v>39</v>
      </c>
      <c r="E60" s="111">
        <f>+Personal!T3</f>
        <v>1</v>
      </c>
      <c r="F60" s="86">
        <f t="shared" ref="F60:F61" si="9">+$F$54</f>
        <v>4.5</v>
      </c>
      <c r="G60" s="112">
        <f>+Personal!T17</f>
        <v>5389986</v>
      </c>
      <c r="H60" s="116">
        <f t="shared" ref="H60:H61" si="10">+E60*G60</f>
        <v>5389986</v>
      </c>
      <c r="I60" s="188">
        <f t="shared" ref="I60:I61" si="11">+F60*H60</f>
        <v>24254937</v>
      </c>
      <c r="J60" s="54"/>
    </row>
    <row r="61" spans="2:10" ht="17.25" thickBot="1" x14ac:dyDescent="0.3">
      <c r="B61" s="50"/>
      <c r="C61" s="276"/>
      <c r="D61" s="163" t="s">
        <v>58</v>
      </c>
      <c r="E61" s="120">
        <f>+Personal!U3</f>
        <v>1</v>
      </c>
      <c r="F61" s="86">
        <f t="shared" si="9"/>
        <v>4.5</v>
      </c>
      <c r="G61" s="122">
        <f>+Personal!U17</f>
        <v>5389986</v>
      </c>
      <c r="H61" s="116">
        <f t="shared" si="10"/>
        <v>5389986</v>
      </c>
      <c r="I61" s="188">
        <f t="shared" si="11"/>
        <v>24254937</v>
      </c>
      <c r="J61" s="54"/>
    </row>
    <row r="62" spans="2:10" ht="17.25" thickBot="1" x14ac:dyDescent="0.3">
      <c r="B62" s="50"/>
      <c r="C62" s="306"/>
      <c r="D62" s="309" t="s">
        <v>192</v>
      </c>
      <c r="E62" s="310"/>
      <c r="F62" s="310"/>
      <c r="G62" s="310"/>
      <c r="H62" s="310"/>
      <c r="I62" s="252">
        <f>SUM(I59:I61)</f>
        <v>120240422.83934999</v>
      </c>
      <c r="J62" s="54"/>
    </row>
    <row r="63" spans="2:10" ht="16.5" x14ac:dyDescent="0.25">
      <c r="B63" s="50"/>
      <c r="C63" s="276"/>
      <c r="D63" s="311" t="s">
        <v>149</v>
      </c>
      <c r="E63" s="311"/>
      <c r="F63" s="311"/>
      <c r="G63" s="311"/>
      <c r="H63" s="311"/>
      <c r="I63" s="312"/>
      <c r="J63" s="54"/>
    </row>
    <row r="64" spans="2:10" ht="30" x14ac:dyDescent="0.25">
      <c r="B64" s="50"/>
      <c r="C64" s="276"/>
      <c r="D64" s="98" t="s">
        <v>142</v>
      </c>
      <c r="E64" s="98" t="s">
        <v>143</v>
      </c>
      <c r="F64" s="206" t="s">
        <v>181</v>
      </c>
      <c r="G64" s="117" t="s">
        <v>188</v>
      </c>
      <c r="H64" s="206" t="s">
        <v>183</v>
      </c>
      <c r="I64" s="239" t="s">
        <v>182</v>
      </c>
      <c r="J64" s="54"/>
    </row>
    <row r="65" spans="2:11" ht="33.75" thickBot="1" x14ac:dyDescent="0.3">
      <c r="B65" s="50"/>
      <c r="C65" s="276"/>
      <c r="D65" s="100" t="s">
        <v>162</v>
      </c>
      <c r="E65" s="120">
        <f>+'EQ. Operación'!K3</f>
        <v>1</v>
      </c>
      <c r="F65" s="121">
        <f>+F59</f>
        <v>4.5</v>
      </c>
      <c r="G65" s="122">
        <f>+'EQ. Operación'!I4</f>
        <v>10500000</v>
      </c>
      <c r="H65" s="149">
        <f>+E65*G65</f>
        <v>10500000</v>
      </c>
      <c r="I65" s="185">
        <f>+F65*H65</f>
        <v>47250000</v>
      </c>
      <c r="J65" s="54"/>
      <c r="K65" s="94">
        <f>+I66+I70</f>
        <v>73980000</v>
      </c>
    </row>
    <row r="66" spans="2:11" ht="17.25" thickBot="1" x14ac:dyDescent="0.3">
      <c r="B66" s="50"/>
      <c r="C66" s="306"/>
      <c r="D66" s="313" t="s">
        <v>185</v>
      </c>
      <c r="E66" s="314"/>
      <c r="F66" s="314"/>
      <c r="G66" s="314"/>
      <c r="H66" s="314"/>
      <c r="I66" s="252">
        <f>+I65</f>
        <v>47250000</v>
      </c>
      <c r="J66" s="54"/>
    </row>
    <row r="67" spans="2:11" ht="16.5" x14ac:dyDescent="0.25">
      <c r="B67" s="50"/>
      <c r="C67" s="276"/>
      <c r="D67" s="316" t="s">
        <v>151</v>
      </c>
      <c r="E67" s="317"/>
      <c r="F67" s="317"/>
      <c r="G67" s="317"/>
      <c r="H67" s="317"/>
      <c r="I67" s="318"/>
      <c r="J67" s="54"/>
    </row>
    <row r="68" spans="2:11" ht="30" x14ac:dyDescent="0.25">
      <c r="B68" s="50"/>
      <c r="C68" s="276"/>
      <c r="D68" s="98" t="s">
        <v>142</v>
      </c>
      <c r="E68" s="98" t="s">
        <v>143</v>
      </c>
      <c r="F68" s="206" t="s">
        <v>181</v>
      </c>
      <c r="G68" s="117" t="s">
        <v>188</v>
      </c>
      <c r="H68" s="206" t="s">
        <v>183</v>
      </c>
      <c r="I68" s="239" t="s">
        <v>182</v>
      </c>
      <c r="J68" s="54"/>
    </row>
    <row r="69" spans="2:11" ht="17.25" thickBot="1" x14ac:dyDescent="0.3">
      <c r="B69" s="50"/>
      <c r="C69" s="276"/>
      <c r="D69" s="101" t="s">
        <v>198</v>
      </c>
      <c r="E69" s="111">
        <f>+'EQ. Operación'!J3</f>
        <v>6</v>
      </c>
      <c r="F69" s="86">
        <f>+F65</f>
        <v>4.5</v>
      </c>
      <c r="G69" s="112">
        <f>+'EQ. Operación'!J4</f>
        <v>990000</v>
      </c>
      <c r="H69" s="116">
        <f>+E69*G69</f>
        <v>5940000</v>
      </c>
      <c r="I69" s="188">
        <f>+F69*H69</f>
        <v>26730000</v>
      </c>
      <c r="J69" s="54"/>
    </row>
    <row r="70" spans="2:11" ht="17.25" thickBot="1" x14ac:dyDescent="0.3">
      <c r="B70" s="50"/>
      <c r="C70" s="306"/>
      <c r="D70" s="309" t="s">
        <v>196</v>
      </c>
      <c r="E70" s="310"/>
      <c r="F70" s="310"/>
      <c r="G70" s="310"/>
      <c r="H70" s="310"/>
      <c r="I70" s="252">
        <f>+I69</f>
        <v>26730000</v>
      </c>
      <c r="J70" s="54"/>
    </row>
    <row r="71" spans="2:11" ht="16.5" x14ac:dyDescent="0.25">
      <c r="B71" s="50"/>
      <c r="C71" s="276"/>
      <c r="D71" s="319" t="s">
        <v>164</v>
      </c>
      <c r="E71" s="319"/>
      <c r="F71" s="150"/>
      <c r="G71" s="151"/>
      <c r="H71" s="74"/>
      <c r="I71" s="253"/>
      <c r="J71" s="54"/>
      <c r="K71" s="94">
        <f>+H65+H69</f>
        <v>16440000</v>
      </c>
    </row>
    <row r="72" spans="2:11" ht="30" x14ac:dyDescent="0.25">
      <c r="B72" s="50"/>
      <c r="C72" s="276"/>
      <c r="D72" s="98" t="s">
        <v>142</v>
      </c>
      <c r="E72" s="98" t="s">
        <v>143</v>
      </c>
      <c r="F72" s="206" t="s">
        <v>181</v>
      </c>
      <c r="G72" s="117" t="s">
        <v>188</v>
      </c>
      <c r="H72" s="206" t="s">
        <v>183</v>
      </c>
      <c r="I72" s="239" t="s">
        <v>182</v>
      </c>
      <c r="J72" s="54"/>
    </row>
    <row r="73" spans="2:11" ht="16.5" x14ac:dyDescent="0.25">
      <c r="B73" s="50"/>
      <c r="C73" s="276"/>
      <c r="D73" s="101" t="s">
        <v>165</v>
      </c>
      <c r="E73" s="111">
        <v>0</v>
      </c>
      <c r="F73" s="86">
        <f>+$F$69</f>
        <v>4.5</v>
      </c>
      <c r="G73" s="112">
        <v>0</v>
      </c>
      <c r="H73" s="116">
        <f>+E73*G73</f>
        <v>0</v>
      </c>
      <c r="I73" s="188">
        <f>+F73*H73</f>
        <v>0</v>
      </c>
      <c r="J73" s="54"/>
    </row>
    <row r="74" spans="2:11" ht="16.5" x14ac:dyDescent="0.25">
      <c r="B74" s="50"/>
      <c r="C74" s="276"/>
      <c r="D74" s="101" t="s">
        <v>166</v>
      </c>
      <c r="E74" s="111">
        <v>0</v>
      </c>
      <c r="F74" s="86">
        <f t="shared" ref="F74:F76" si="12">+$F$69</f>
        <v>4.5</v>
      </c>
      <c r="G74" s="112">
        <v>0</v>
      </c>
      <c r="H74" s="116">
        <f t="shared" ref="H74:H76" si="13">+E74*G74</f>
        <v>0</v>
      </c>
      <c r="I74" s="188">
        <f t="shared" ref="I74:I76" si="14">+F74*H74</f>
        <v>0</v>
      </c>
      <c r="J74" s="54"/>
    </row>
    <row r="75" spans="2:11" ht="16.5" x14ac:dyDescent="0.25">
      <c r="B75" s="50"/>
      <c r="C75" s="276"/>
      <c r="D75" s="101" t="s">
        <v>167</v>
      </c>
      <c r="E75" s="111">
        <v>0</v>
      </c>
      <c r="F75" s="86">
        <f t="shared" si="12"/>
        <v>4.5</v>
      </c>
      <c r="G75" s="112">
        <v>0</v>
      </c>
      <c r="H75" s="116">
        <f t="shared" si="13"/>
        <v>0</v>
      </c>
      <c r="I75" s="188">
        <f t="shared" si="14"/>
        <v>0</v>
      </c>
      <c r="J75" s="54"/>
    </row>
    <row r="76" spans="2:11" ht="16.5" x14ac:dyDescent="0.25">
      <c r="B76" s="50"/>
      <c r="C76" s="276"/>
      <c r="D76" s="101" t="s">
        <v>62</v>
      </c>
      <c r="E76" s="111">
        <v>0</v>
      </c>
      <c r="F76" s="86">
        <f t="shared" si="12"/>
        <v>4.5</v>
      </c>
      <c r="G76" s="112">
        <v>0</v>
      </c>
      <c r="H76" s="116">
        <f t="shared" si="13"/>
        <v>0</v>
      </c>
      <c r="I76" s="188">
        <f t="shared" si="14"/>
        <v>0</v>
      </c>
      <c r="J76" s="54"/>
    </row>
    <row r="77" spans="2:11" ht="16.5" x14ac:dyDescent="0.25">
      <c r="B77" s="50"/>
      <c r="C77" s="276"/>
      <c r="D77" s="284" t="s">
        <v>197</v>
      </c>
      <c r="E77" s="285"/>
      <c r="F77" s="285"/>
      <c r="G77" s="285"/>
      <c r="H77" s="286"/>
      <c r="I77" s="254">
        <f>SUM(I73:I76)</f>
        <v>0</v>
      </c>
      <c r="J77" s="54"/>
    </row>
    <row r="78" spans="2:11" ht="30.6" customHeight="1" thickBot="1" x14ac:dyDescent="0.3">
      <c r="B78" s="50"/>
      <c r="C78" s="277"/>
      <c r="D78" s="320" t="s">
        <v>200</v>
      </c>
      <c r="E78" s="321"/>
      <c r="F78" s="321"/>
      <c r="G78" s="321"/>
      <c r="H78" s="322"/>
      <c r="I78" s="255">
        <f>+I62+I66+I70+I77</f>
        <v>194220422.83934999</v>
      </c>
      <c r="J78" s="54"/>
    </row>
    <row r="79" spans="2:11" ht="14.45" customHeight="1" x14ac:dyDescent="0.25">
      <c r="B79" s="50"/>
      <c r="C79" s="275" t="s">
        <v>64</v>
      </c>
      <c r="D79" s="307" t="s">
        <v>201</v>
      </c>
      <c r="E79" s="307"/>
      <c r="F79" s="307"/>
      <c r="G79" s="307"/>
      <c r="H79" s="307"/>
      <c r="I79" s="308"/>
      <c r="J79" s="54"/>
    </row>
    <row r="80" spans="2:11" ht="30" x14ac:dyDescent="0.25">
      <c r="B80" s="50"/>
      <c r="C80" s="276"/>
      <c r="D80" s="97" t="s">
        <v>141</v>
      </c>
      <c r="E80" s="98" t="s">
        <v>143</v>
      </c>
      <c r="F80" s="206" t="s">
        <v>181</v>
      </c>
      <c r="G80" s="117" t="s">
        <v>188</v>
      </c>
      <c r="H80" s="206" t="s">
        <v>183</v>
      </c>
      <c r="I80" s="239" t="s">
        <v>182</v>
      </c>
      <c r="J80" s="54"/>
    </row>
    <row r="81" spans="2:10" ht="16.5" x14ac:dyDescent="0.25">
      <c r="B81" s="50"/>
      <c r="C81" s="276"/>
      <c r="D81" s="102" t="str">
        <f>+Personal!V2</f>
        <v>Obrero</v>
      </c>
      <c r="E81" s="111">
        <f>+Personal!V3</f>
        <v>5</v>
      </c>
      <c r="F81" s="86">
        <f>+F74</f>
        <v>4.5</v>
      </c>
      <c r="G81" s="112">
        <f>+Personal!V17</f>
        <v>2656686.9940499994</v>
      </c>
      <c r="H81" s="116">
        <f>+E81*G81</f>
        <v>13283434.970249997</v>
      </c>
      <c r="I81" s="188">
        <f>+F81*H81</f>
        <v>59775457.366124988</v>
      </c>
      <c r="J81" s="54"/>
    </row>
    <row r="82" spans="2:10" ht="16.5" x14ac:dyDescent="0.25">
      <c r="B82" s="50"/>
      <c r="C82" s="276"/>
      <c r="D82" s="102" t="str">
        <f>+Personal!W2</f>
        <v>Ingenerio Forestal</v>
      </c>
      <c r="E82" s="111">
        <f>+Personal!W3</f>
        <v>1</v>
      </c>
      <c r="F82" s="86">
        <f t="shared" ref="F82:F83" si="15">+F75</f>
        <v>4.5</v>
      </c>
      <c r="G82" s="112">
        <f>+Personal!W17</f>
        <v>5389986</v>
      </c>
      <c r="H82" s="116">
        <f t="shared" ref="H82:H83" si="16">+E82*G82</f>
        <v>5389986</v>
      </c>
      <c r="I82" s="188">
        <f t="shared" ref="I82:I83" si="17">+F82*H82</f>
        <v>24254937</v>
      </c>
      <c r="J82" s="54"/>
    </row>
    <row r="83" spans="2:10" ht="17.25" thickBot="1" x14ac:dyDescent="0.3">
      <c r="B83" s="50"/>
      <c r="C83" s="276"/>
      <c r="D83" s="102" t="str">
        <f>+Personal!X2</f>
        <v>Profesional SST</v>
      </c>
      <c r="E83" s="111">
        <f>+Personal!X3</f>
        <v>1</v>
      </c>
      <c r="F83" s="86">
        <f t="shared" si="15"/>
        <v>4.5</v>
      </c>
      <c r="G83" s="112">
        <f>+Personal!X17</f>
        <v>5389986</v>
      </c>
      <c r="H83" s="116">
        <f t="shared" si="16"/>
        <v>5389986</v>
      </c>
      <c r="I83" s="188">
        <f t="shared" si="17"/>
        <v>24254937</v>
      </c>
      <c r="J83" s="54"/>
    </row>
    <row r="84" spans="2:10" ht="17.25" thickBot="1" x14ac:dyDescent="0.3">
      <c r="B84" s="50"/>
      <c r="C84" s="306"/>
      <c r="D84" s="309" t="s">
        <v>192</v>
      </c>
      <c r="E84" s="310"/>
      <c r="F84" s="310"/>
      <c r="G84" s="310"/>
      <c r="H84" s="310"/>
      <c r="I84" s="186">
        <f>SUM(I81:I83)</f>
        <v>108285331.36612499</v>
      </c>
      <c r="J84" s="54"/>
    </row>
    <row r="85" spans="2:10" ht="16.5" x14ac:dyDescent="0.25">
      <c r="B85" s="50"/>
      <c r="C85" s="276"/>
      <c r="D85" s="311" t="s">
        <v>149</v>
      </c>
      <c r="E85" s="311"/>
      <c r="F85" s="311"/>
      <c r="G85" s="311"/>
      <c r="H85" s="311"/>
      <c r="I85" s="312"/>
      <c r="J85" s="54"/>
    </row>
    <row r="86" spans="2:10" ht="30" x14ac:dyDescent="0.25">
      <c r="B86" s="50"/>
      <c r="C86" s="276"/>
      <c r="D86" s="98" t="s">
        <v>142</v>
      </c>
      <c r="E86" s="98" t="s">
        <v>143</v>
      </c>
      <c r="F86" s="206" t="s">
        <v>181</v>
      </c>
      <c r="G86" s="117" t="s">
        <v>188</v>
      </c>
      <c r="H86" s="206" t="s">
        <v>183</v>
      </c>
      <c r="I86" s="239" t="s">
        <v>182</v>
      </c>
      <c r="J86" s="54"/>
    </row>
    <row r="87" spans="2:10" ht="33.75" thickBot="1" x14ac:dyDescent="0.3">
      <c r="B87" s="50"/>
      <c r="C87" s="276"/>
      <c r="D87" s="180" t="s">
        <v>168</v>
      </c>
      <c r="E87" s="120">
        <f>+'EQ. Operación'!K3</f>
        <v>1</v>
      </c>
      <c r="F87" s="121">
        <f>+F82</f>
        <v>4.5</v>
      </c>
      <c r="G87" s="122">
        <f>+'EQ. Operación'!G4</f>
        <v>10500000</v>
      </c>
      <c r="H87" s="149">
        <f>+E87*G87</f>
        <v>10500000</v>
      </c>
      <c r="I87" s="185">
        <f>+F87*H87</f>
        <v>47250000</v>
      </c>
      <c r="J87" s="54"/>
    </row>
    <row r="88" spans="2:10" ht="17.25" thickBot="1" x14ac:dyDescent="0.3">
      <c r="B88" s="50"/>
      <c r="C88" s="306"/>
      <c r="D88" s="313" t="s">
        <v>185</v>
      </c>
      <c r="E88" s="314"/>
      <c r="F88" s="314"/>
      <c r="G88" s="314"/>
      <c r="H88" s="314"/>
      <c r="I88" s="252">
        <f>+I87</f>
        <v>47250000</v>
      </c>
      <c r="J88" s="54"/>
    </row>
    <row r="89" spans="2:10" ht="16.5" x14ac:dyDescent="0.25">
      <c r="B89" s="50"/>
      <c r="C89" s="276"/>
      <c r="D89" s="311" t="s">
        <v>151</v>
      </c>
      <c r="E89" s="311"/>
      <c r="F89" s="311"/>
      <c r="G89" s="311"/>
      <c r="H89" s="311"/>
      <c r="I89" s="312"/>
      <c r="J89" s="54"/>
    </row>
    <row r="90" spans="2:10" ht="30" x14ac:dyDescent="0.25">
      <c r="B90" s="50"/>
      <c r="C90" s="276"/>
      <c r="D90" s="98" t="s">
        <v>142</v>
      </c>
      <c r="E90" s="98" t="s">
        <v>143</v>
      </c>
      <c r="F90" s="206" t="s">
        <v>181</v>
      </c>
      <c r="G90" s="117" t="s">
        <v>188</v>
      </c>
      <c r="H90" s="206" t="s">
        <v>183</v>
      </c>
      <c r="I90" s="239" t="s">
        <v>182</v>
      </c>
      <c r="J90" s="54"/>
    </row>
    <row r="91" spans="2:10" ht="17.25" thickBot="1" x14ac:dyDescent="0.3">
      <c r="B91" s="50"/>
      <c r="C91" s="276"/>
      <c r="D91" s="102" t="s">
        <v>198</v>
      </c>
      <c r="E91" s="111">
        <f>+'EQ. Operación'!L3</f>
        <v>5</v>
      </c>
      <c r="F91" s="86">
        <f>+F82</f>
        <v>4.5</v>
      </c>
      <c r="G91" s="112">
        <f>+'EQ. Operación'!L4</f>
        <v>950000</v>
      </c>
      <c r="H91" s="116">
        <f>+E91*G91</f>
        <v>4750000</v>
      </c>
      <c r="I91" s="188">
        <f>+F91*H91</f>
        <v>21375000</v>
      </c>
      <c r="J91" s="54"/>
    </row>
    <row r="92" spans="2:10" ht="17.25" thickBot="1" x14ac:dyDescent="0.3">
      <c r="B92" s="50"/>
      <c r="C92" s="306"/>
      <c r="D92" s="309" t="s">
        <v>196</v>
      </c>
      <c r="E92" s="310"/>
      <c r="F92" s="310"/>
      <c r="G92" s="310"/>
      <c r="H92" s="310"/>
      <c r="I92" s="252">
        <f>+I91</f>
        <v>21375000</v>
      </c>
      <c r="J92" s="54"/>
    </row>
    <row r="93" spans="2:10" ht="30" x14ac:dyDescent="0.25">
      <c r="B93" s="50"/>
      <c r="C93" s="276"/>
      <c r="D93" s="162" t="s">
        <v>164</v>
      </c>
      <c r="E93" s="98" t="s">
        <v>143</v>
      </c>
      <c r="F93" s="206" t="s">
        <v>181</v>
      </c>
      <c r="G93" s="117" t="s">
        <v>188</v>
      </c>
      <c r="H93" s="206" t="s">
        <v>183</v>
      </c>
      <c r="I93" s="239" t="s">
        <v>182</v>
      </c>
      <c r="J93" s="54"/>
    </row>
    <row r="94" spans="2:10" ht="30" customHeight="1" x14ac:dyDescent="0.25">
      <c r="B94" s="50"/>
      <c r="C94" s="276"/>
      <c r="D94" s="102" t="s">
        <v>169</v>
      </c>
      <c r="E94" s="182">
        <f>+Insumos!F3</f>
        <v>3500</v>
      </c>
      <c r="F94" s="114">
        <f>+F81</f>
        <v>4.5</v>
      </c>
      <c r="G94" s="112">
        <v>0</v>
      </c>
      <c r="H94" s="119">
        <v>0</v>
      </c>
      <c r="I94" s="184">
        <v>0</v>
      </c>
      <c r="J94" s="54"/>
    </row>
    <row r="95" spans="2:10" ht="30" customHeight="1" x14ac:dyDescent="0.25">
      <c r="B95" s="50"/>
      <c r="C95" s="276"/>
      <c r="D95" s="180" t="s">
        <v>202</v>
      </c>
      <c r="E95" s="183"/>
      <c r="F95" s="114">
        <f t="shared" ref="F95:F96" si="18">+F82</f>
        <v>4.5</v>
      </c>
      <c r="G95" s="122">
        <v>0</v>
      </c>
      <c r="H95" s="123">
        <v>0</v>
      </c>
      <c r="I95" s="185">
        <v>0</v>
      </c>
      <c r="J95" s="54"/>
    </row>
    <row r="96" spans="2:10" ht="30" customHeight="1" thickBot="1" x14ac:dyDescent="0.3">
      <c r="B96" s="50"/>
      <c r="C96" s="276"/>
      <c r="D96" s="100" t="s">
        <v>170</v>
      </c>
      <c r="E96" s="183">
        <f>+Insumos!G3</f>
        <v>140</v>
      </c>
      <c r="F96" s="114">
        <f t="shared" si="18"/>
        <v>4.5</v>
      </c>
      <c r="G96" s="122">
        <v>0</v>
      </c>
      <c r="H96" s="123">
        <v>0</v>
      </c>
      <c r="I96" s="185">
        <v>0</v>
      </c>
      <c r="J96" s="54"/>
    </row>
    <row r="97" spans="2:10" ht="17.25" thickBot="1" x14ac:dyDescent="0.3">
      <c r="B97" s="50"/>
      <c r="C97" s="306"/>
      <c r="D97" s="309" t="s">
        <v>197</v>
      </c>
      <c r="E97" s="310"/>
      <c r="F97" s="310"/>
      <c r="G97" s="310"/>
      <c r="H97" s="310"/>
      <c r="I97" s="186">
        <v>0</v>
      </c>
      <c r="J97" s="54"/>
    </row>
    <row r="98" spans="2:10" ht="29.45" customHeight="1" thickBot="1" x14ac:dyDescent="0.3">
      <c r="B98" s="50"/>
      <c r="C98" s="277"/>
      <c r="D98" s="315" t="s">
        <v>203</v>
      </c>
      <c r="E98" s="315"/>
      <c r="F98" s="315"/>
      <c r="G98" s="315"/>
      <c r="H98" s="315"/>
      <c r="I98" s="256">
        <f>+I84+I88+I92+I97</f>
        <v>176910331.36612499</v>
      </c>
      <c r="J98" s="54"/>
    </row>
    <row r="99" spans="2:10" ht="14.45" customHeight="1" x14ac:dyDescent="0.25">
      <c r="B99" s="50"/>
      <c r="C99" s="275" t="s">
        <v>68</v>
      </c>
      <c r="D99" s="298" t="s">
        <v>204</v>
      </c>
      <c r="E99" s="298"/>
      <c r="F99" s="298"/>
      <c r="G99" s="298"/>
      <c r="H99" s="298"/>
      <c r="I99" s="299"/>
      <c r="J99" s="54"/>
    </row>
    <row r="100" spans="2:10" ht="30" x14ac:dyDescent="0.25">
      <c r="B100" s="50"/>
      <c r="C100" s="276"/>
      <c r="D100" s="97" t="s">
        <v>141</v>
      </c>
      <c r="E100" s="98" t="s">
        <v>143</v>
      </c>
      <c r="F100" s="206" t="s">
        <v>181</v>
      </c>
      <c r="G100" s="117" t="s">
        <v>188</v>
      </c>
      <c r="H100" s="206" t="s">
        <v>183</v>
      </c>
      <c r="I100" s="239" t="s">
        <v>182</v>
      </c>
      <c r="J100" s="54"/>
    </row>
    <row r="101" spans="2:10" ht="16.5" x14ac:dyDescent="0.25">
      <c r="B101" s="50"/>
      <c r="C101" s="276"/>
      <c r="D101" s="102" t="s">
        <v>65</v>
      </c>
      <c r="E101" s="111">
        <f>+Personal!Y3</f>
        <v>10</v>
      </c>
      <c r="F101" s="86">
        <f>+F94</f>
        <v>4.5</v>
      </c>
      <c r="G101" s="112">
        <f>+Personal!Y17</f>
        <v>2656686.9940499994</v>
      </c>
      <c r="H101" s="116">
        <f>+E101*G101</f>
        <v>26566869.940499995</v>
      </c>
      <c r="I101" s="188">
        <f>+F101*H101</f>
        <v>119550914.73224998</v>
      </c>
      <c r="J101" s="54"/>
    </row>
    <row r="102" spans="2:10" ht="16.5" x14ac:dyDescent="0.25">
      <c r="B102" s="50"/>
      <c r="C102" s="276"/>
      <c r="D102" s="103" t="s">
        <v>39</v>
      </c>
      <c r="E102" s="111">
        <f>+Personal!Z3</f>
        <v>1</v>
      </c>
      <c r="F102" s="86">
        <f t="shared" ref="F102:F103" si="19">+F95</f>
        <v>4.5</v>
      </c>
      <c r="G102" s="112">
        <f>+Personal!Z17</f>
        <v>5389986</v>
      </c>
      <c r="H102" s="116">
        <f t="shared" ref="H102:H103" si="20">+E102*G102</f>
        <v>5389986</v>
      </c>
      <c r="I102" s="188">
        <f t="shared" ref="I102:I103" si="21">+F102*H102</f>
        <v>24254937</v>
      </c>
      <c r="J102" s="54"/>
    </row>
    <row r="103" spans="2:10" ht="16.5" x14ac:dyDescent="0.25">
      <c r="B103" s="50"/>
      <c r="C103" s="276"/>
      <c r="D103" s="103" t="s">
        <v>58</v>
      </c>
      <c r="E103" s="111">
        <f>+Personal!AA3</f>
        <v>1</v>
      </c>
      <c r="F103" s="86">
        <f t="shared" si="19"/>
        <v>4.5</v>
      </c>
      <c r="G103" s="112">
        <f>+Personal!AA17</f>
        <v>5389986</v>
      </c>
      <c r="H103" s="116">
        <f t="shared" si="20"/>
        <v>5389986</v>
      </c>
      <c r="I103" s="188">
        <f t="shared" si="21"/>
        <v>24254937</v>
      </c>
      <c r="J103" s="54"/>
    </row>
    <row r="104" spans="2:10" ht="16.5" x14ac:dyDescent="0.25">
      <c r="B104" s="50"/>
      <c r="C104" s="276"/>
      <c r="D104" s="280" t="s">
        <v>192</v>
      </c>
      <c r="E104" s="280"/>
      <c r="F104" s="280"/>
      <c r="G104" s="280"/>
      <c r="H104" s="280"/>
      <c r="I104" s="249">
        <f>SUM(I101:I103)</f>
        <v>168060788.73224998</v>
      </c>
      <c r="J104" s="54"/>
    </row>
    <row r="105" spans="2:10" ht="16.5" x14ac:dyDescent="0.25">
      <c r="B105" s="50"/>
      <c r="C105" s="276"/>
      <c r="D105" s="281" t="s">
        <v>149</v>
      </c>
      <c r="E105" s="281"/>
      <c r="F105" s="281"/>
      <c r="G105" s="281"/>
      <c r="H105" s="281"/>
      <c r="I105" s="282"/>
      <c r="J105" s="54"/>
    </row>
    <row r="106" spans="2:10" ht="30" x14ac:dyDescent="0.25">
      <c r="B106" s="50"/>
      <c r="C106" s="276"/>
      <c r="D106" s="98" t="s">
        <v>142</v>
      </c>
      <c r="E106" s="98" t="s">
        <v>143</v>
      </c>
      <c r="F106" s="206" t="s">
        <v>181</v>
      </c>
      <c r="G106" s="117" t="s">
        <v>188</v>
      </c>
      <c r="H106" s="206" t="s">
        <v>183</v>
      </c>
      <c r="I106" s="239" t="s">
        <v>182</v>
      </c>
      <c r="J106" s="54"/>
    </row>
    <row r="107" spans="2:10" ht="33" x14ac:dyDescent="0.25">
      <c r="B107" s="50"/>
      <c r="C107" s="276"/>
      <c r="D107" s="102" t="s">
        <v>168</v>
      </c>
      <c r="E107" s="111">
        <f>+'EQ. Operación'!M3</f>
        <v>2</v>
      </c>
      <c r="F107" s="114">
        <f>+F102</f>
        <v>4.5</v>
      </c>
      <c r="G107" s="112">
        <f>+'EQ. Operación'!M4</f>
        <v>10500000</v>
      </c>
      <c r="H107" s="144">
        <f>+E107*G107</f>
        <v>21000000</v>
      </c>
      <c r="I107" s="184">
        <f>+F107*H107</f>
        <v>94500000</v>
      </c>
      <c r="J107" s="54"/>
    </row>
    <row r="108" spans="2:10" ht="16.5" x14ac:dyDescent="0.25">
      <c r="B108" s="50"/>
      <c r="C108" s="276"/>
      <c r="D108" s="283" t="s">
        <v>185</v>
      </c>
      <c r="E108" s="283"/>
      <c r="F108" s="283"/>
      <c r="G108" s="283"/>
      <c r="H108" s="283"/>
      <c r="I108" s="249">
        <f>+I107</f>
        <v>94500000</v>
      </c>
      <c r="J108" s="54"/>
    </row>
    <row r="109" spans="2:10" ht="16.5" x14ac:dyDescent="0.25">
      <c r="B109" s="50"/>
      <c r="C109" s="276"/>
      <c r="D109" s="281" t="s">
        <v>151</v>
      </c>
      <c r="E109" s="281"/>
      <c r="F109" s="86"/>
      <c r="G109" s="112"/>
      <c r="H109" s="30"/>
      <c r="I109" s="188"/>
      <c r="J109" s="54"/>
    </row>
    <row r="110" spans="2:10" ht="30" x14ac:dyDescent="0.25">
      <c r="B110" s="50"/>
      <c r="C110" s="276"/>
      <c r="D110" s="98" t="s">
        <v>142</v>
      </c>
      <c r="E110" s="98" t="s">
        <v>143</v>
      </c>
      <c r="F110" s="206" t="s">
        <v>181</v>
      </c>
      <c r="G110" s="117" t="s">
        <v>188</v>
      </c>
      <c r="H110" s="206" t="s">
        <v>183</v>
      </c>
      <c r="I110" s="239" t="s">
        <v>182</v>
      </c>
      <c r="J110" s="54"/>
    </row>
    <row r="111" spans="2:10" ht="16.5" x14ac:dyDescent="0.25">
      <c r="B111" s="50"/>
      <c r="C111" s="276"/>
      <c r="D111" s="102" t="s">
        <v>205</v>
      </c>
      <c r="E111" s="111">
        <f>+'EQ. Operación'!N3</f>
        <v>10</v>
      </c>
      <c r="F111" s="86">
        <f>+F107</f>
        <v>4.5</v>
      </c>
      <c r="G111" s="112">
        <f>+'EQ. Operación'!N4</f>
        <v>352000</v>
      </c>
      <c r="H111" s="116">
        <f>+E111*G111</f>
        <v>3520000</v>
      </c>
      <c r="I111" s="188">
        <f>+F111*H111</f>
        <v>15840000</v>
      </c>
      <c r="J111" s="54"/>
    </row>
    <row r="112" spans="2:10" ht="16.5" x14ac:dyDescent="0.25">
      <c r="B112" s="50"/>
      <c r="C112" s="276"/>
      <c r="D112" s="280" t="s">
        <v>196</v>
      </c>
      <c r="E112" s="280"/>
      <c r="F112" s="280"/>
      <c r="G112" s="280"/>
      <c r="H112" s="280"/>
      <c r="I112" s="249">
        <f>+I111</f>
        <v>15840000</v>
      </c>
      <c r="J112" s="54"/>
    </row>
    <row r="113" spans="2:10" ht="16.5" x14ac:dyDescent="0.25">
      <c r="B113" s="50"/>
      <c r="C113" s="276"/>
      <c r="D113" s="300" t="s">
        <v>164</v>
      </c>
      <c r="E113" s="301"/>
      <c r="F113" s="301"/>
      <c r="G113" s="301"/>
      <c r="H113" s="301"/>
      <c r="I113" s="302"/>
      <c r="J113" s="54"/>
    </row>
    <row r="114" spans="2:10" ht="30" x14ac:dyDescent="0.25">
      <c r="B114" s="50"/>
      <c r="C114" s="276"/>
      <c r="D114" s="98" t="s">
        <v>142</v>
      </c>
      <c r="E114" s="98" t="s">
        <v>143</v>
      </c>
      <c r="F114" s="206" t="s">
        <v>181</v>
      </c>
      <c r="G114" s="117" t="s">
        <v>188</v>
      </c>
      <c r="H114" s="206" t="s">
        <v>183</v>
      </c>
      <c r="I114" s="239" t="s">
        <v>182</v>
      </c>
      <c r="J114" s="54"/>
    </row>
    <row r="115" spans="2:10" ht="16.5" x14ac:dyDescent="0.25">
      <c r="B115" s="50"/>
      <c r="C115" s="276"/>
      <c r="D115" s="101" t="s">
        <v>171</v>
      </c>
      <c r="E115" s="187">
        <f>+Insumos!H3</f>
        <v>2500</v>
      </c>
      <c r="F115" s="189">
        <f>+F101</f>
        <v>4.5</v>
      </c>
      <c r="G115" s="112">
        <v>0</v>
      </c>
      <c r="H115" s="31">
        <v>0</v>
      </c>
      <c r="I115" s="188">
        <v>0</v>
      </c>
      <c r="J115" s="54"/>
    </row>
    <row r="116" spans="2:10" ht="33" x14ac:dyDescent="0.25">
      <c r="B116" s="50"/>
      <c r="C116" s="276"/>
      <c r="D116" s="101" t="s">
        <v>172</v>
      </c>
      <c r="E116" s="187">
        <f>+Insumos!I3</f>
        <v>600</v>
      </c>
      <c r="F116" s="189">
        <f t="shared" ref="F116:F117" si="22">+F102</f>
        <v>4.5</v>
      </c>
      <c r="G116" s="112">
        <v>0</v>
      </c>
      <c r="H116" s="31">
        <v>0</v>
      </c>
      <c r="I116" s="188">
        <v>0</v>
      </c>
      <c r="J116" s="54"/>
    </row>
    <row r="117" spans="2:10" ht="16.5" x14ac:dyDescent="0.25">
      <c r="B117" s="50"/>
      <c r="C117" s="276"/>
      <c r="D117" s="101" t="s">
        <v>173</v>
      </c>
      <c r="E117" s="187">
        <f>+Insumos!J3</f>
        <v>12</v>
      </c>
      <c r="F117" s="189">
        <f t="shared" si="22"/>
        <v>4.5</v>
      </c>
      <c r="G117" s="112"/>
      <c r="H117" s="31"/>
      <c r="I117" s="188">
        <v>0</v>
      </c>
      <c r="J117" s="54"/>
    </row>
    <row r="118" spans="2:10" ht="16.5" x14ac:dyDescent="0.25">
      <c r="B118" s="50"/>
      <c r="C118" s="276"/>
      <c r="D118" s="284" t="s">
        <v>197</v>
      </c>
      <c r="E118" s="285"/>
      <c r="F118" s="285"/>
      <c r="G118" s="285"/>
      <c r="H118" s="286"/>
      <c r="I118" s="249">
        <f>SUM(I115:I117)</f>
        <v>0</v>
      </c>
      <c r="J118" s="54"/>
    </row>
    <row r="119" spans="2:10" ht="28.15" customHeight="1" thickBot="1" x14ac:dyDescent="0.3">
      <c r="B119" s="50"/>
      <c r="C119" s="277"/>
      <c r="D119" s="303" t="s">
        <v>206</v>
      </c>
      <c r="E119" s="304"/>
      <c r="F119" s="304"/>
      <c r="G119" s="304"/>
      <c r="H119" s="305"/>
      <c r="I119" s="190">
        <f>+I104+I108+I112+I118</f>
        <v>278400788.73224998</v>
      </c>
      <c r="J119" s="54"/>
    </row>
    <row r="120" spans="2:10" ht="14.45" customHeight="1" x14ac:dyDescent="0.25">
      <c r="B120" s="50"/>
      <c r="C120" s="275" t="s">
        <v>174</v>
      </c>
      <c r="D120" s="278" t="s">
        <v>207</v>
      </c>
      <c r="E120" s="278"/>
      <c r="F120" s="278"/>
      <c r="G120" s="278"/>
      <c r="H120" s="278"/>
      <c r="I120" s="279"/>
      <c r="J120" s="54"/>
    </row>
    <row r="121" spans="2:10" ht="30" x14ac:dyDescent="0.25">
      <c r="B121" s="50"/>
      <c r="C121" s="276"/>
      <c r="D121" s="97" t="s">
        <v>141</v>
      </c>
      <c r="E121" s="98" t="s">
        <v>143</v>
      </c>
      <c r="F121" s="206" t="s">
        <v>181</v>
      </c>
      <c r="G121" s="117" t="s">
        <v>188</v>
      </c>
      <c r="H121" s="206" t="s">
        <v>183</v>
      </c>
      <c r="I121" s="239" t="s">
        <v>182</v>
      </c>
      <c r="J121" s="54"/>
    </row>
    <row r="122" spans="2:10" ht="16.5" x14ac:dyDescent="0.25">
      <c r="B122" s="50"/>
      <c r="C122" s="276"/>
      <c r="D122" s="102" t="s">
        <v>65</v>
      </c>
      <c r="E122" s="111">
        <f>+Personal!AB3</f>
        <v>6</v>
      </c>
      <c r="F122" s="86">
        <f>+F115</f>
        <v>4.5</v>
      </c>
      <c r="G122" s="112">
        <f>+Personal!AB17</f>
        <v>2656686.9940499994</v>
      </c>
      <c r="H122" s="116">
        <f>+E122*G122</f>
        <v>15940121.964299995</v>
      </c>
      <c r="I122" s="188">
        <f>+F122*H122</f>
        <v>71730548.839349985</v>
      </c>
      <c r="J122" s="54"/>
    </row>
    <row r="123" spans="2:10" ht="16.5" x14ac:dyDescent="0.25">
      <c r="B123" s="50"/>
      <c r="C123" s="276"/>
      <c r="D123" s="104" t="s">
        <v>39</v>
      </c>
      <c r="E123" s="111">
        <f>+Personal!AC3</f>
        <v>1</v>
      </c>
      <c r="F123" s="86">
        <f t="shared" ref="F123:F124" si="23">+F116</f>
        <v>4.5</v>
      </c>
      <c r="G123" s="112">
        <f>+Personal!AC17</f>
        <v>5389986</v>
      </c>
      <c r="H123" s="116">
        <f t="shared" ref="H123:H124" si="24">+E123*G123</f>
        <v>5389986</v>
      </c>
      <c r="I123" s="188">
        <f t="shared" ref="I123:I124" si="25">+F123*H123</f>
        <v>24254937</v>
      </c>
      <c r="J123" s="54"/>
    </row>
    <row r="124" spans="2:10" ht="16.5" x14ac:dyDescent="0.25">
      <c r="B124" s="50"/>
      <c r="C124" s="276"/>
      <c r="D124" s="104" t="s">
        <v>41</v>
      </c>
      <c r="E124" s="111">
        <f>+Personal!AD3</f>
        <v>1</v>
      </c>
      <c r="F124" s="86">
        <f t="shared" si="23"/>
        <v>4.5</v>
      </c>
      <c r="G124" s="112">
        <f>+Personal!AD17</f>
        <v>4431330.5279076351</v>
      </c>
      <c r="H124" s="116">
        <f t="shared" si="24"/>
        <v>4431330.5279076351</v>
      </c>
      <c r="I124" s="188">
        <f t="shared" si="25"/>
        <v>19940987.375584356</v>
      </c>
      <c r="J124" s="54"/>
    </row>
    <row r="125" spans="2:10" ht="16.5" x14ac:dyDescent="0.25">
      <c r="B125" s="50"/>
      <c r="C125" s="276"/>
      <c r="D125" s="280" t="s">
        <v>192</v>
      </c>
      <c r="E125" s="280"/>
      <c r="F125" s="280"/>
      <c r="G125" s="280"/>
      <c r="H125" s="280"/>
      <c r="I125" s="249">
        <f>SUM(I122:I124)</f>
        <v>115926473.21493435</v>
      </c>
      <c r="J125" s="54"/>
    </row>
    <row r="126" spans="2:10" ht="16.5" x14ac:dyDescent="0.25">
      <c r="B126" s="50"/>
      <c r="C126" s="276"/>
      <c r="D126" s="281" t="s">
        <v>149</v>
      </c>
      <c r="E126" s="281"/>
      <c r="F126" s="281"/>
      <c r="G126" s="281"/>
      <c r="H126" s="281"/>
      <c r="I126" s="282"/>
      <c r="J126" s="54"/>
    </row>
    <row r="127" spans="2:10" ht="30" x14ac:dyDescent="0.25">
      <c r="B127" s="50"/>
      <c r="C127" s="276"/>
      <c r="D127" s="98" t="s">
        <v>142</v>
      </c>
      <c r="E127" s="98" t="s">
        <v>143</v>
      </c>
      <c r="F127" s="206" t="s">
        <v>181</v>
      </c>
      <c r="G127" s="117" t="s">
        <v>188</v>
      </c>
      <c r="H127" s="206" t="s">
        <v>183</v>
      </c>
      <c r="I127" s="239" t="s">
        <v>182</v>
      </c>
      <c r="J127" s="54"/>
    </row>
    <row r="128" spans="2:10" ht="16.5" x14ac:dyDescent="0.25">
      <c r="B128" s="50"/>
      <c r="C128" s="276"/>
      <c r="D128" s="102" t="s">
        <v>175</v>
      </c>
      <c r="E128" s="111">
        <f>+'EQ. Operación'!O3</f>
        <v>2</v>
      </c>
      <c r="F128" s="86">
        <f>+F123</f>
        <v>4.5</v>
      </c>
      <c r="G128" s="112">
        <f>+'EQ. Operación'!O4</f>
        <v>24500000</v>
      </c>
      <c r="H128" s="116">
        <f>+E128*G128</f>
        <v>49000000</v>
      </c>
      <c r="I128" s="188">
        <f>+F128*H128</f>
        <v>220500000</v>
      </c>
      <c r="J128" s="54"/>
    </row>
    <row r="129" spans="2:10" ht="16.5" x14ac:dyDescent="0.25">
      <c r="B129" s="50"/>
      <c r="C129" s="276"/>
      <c r="D129" s="283" t="s">
        <v>185</v>
      </c>
      <c r="E129" s="283"/>
      <c r="F129" s="283"/>
      <c r="G129" s="283"/>
      <c r="H129" s="283"/>
      <c r="I129" s="249">
        <f>+I128</f>
        <v>220500000</v>
      </c>
      <c r="J129" s="54"/>
    </row>
    <row r="130" spans="2:10" ht="16.5" x14ac:dyDescent="0.25">
      <c r="B130" s="50"/>
      <c r="C130" s="276"/>
      <c r="D130" s="281" t="s">
        <v>151</v>
      </c>
      <c r="E130" s="281"/>
      <c r="F130" s="281"/>
      <c r="G130" s="281"/>
      <c r="H130" s="281"/>
      <c r="I130" s="282"/>
      <c r="J130" s="54"/>
    </row>
    <row r="131" spans="2:10" ht="30" x14ac:dyDescent="0.25">
      <c r="B131" s="50"/>
      <c r="C131" s="276"/>
      <c r="D131" s="97" t="s">
        <v>141</v>
      </c>
      <c r="E131" s="98" t="s">
        <v>143</v>
      </c>
      <c r="F131" s="206" t="s">
        <v>181</v>
      </c>
      <c r="G131" s="117" t="s">
        <v>188</v>
      </c>
      <c r="H131" s="206" t="s">
        <v>183</v>
      </c>
      <c r="I131" s="239" t="s">
        <v>182</v>
      </c>
      <c r="J131" s="54"/>
    </row>
    <row r="132" spans="2:10" ht="16.5" x14ac:dyDescent="0.25">
      <c r="B132" s="50"/>
      <c r="C132" s="276"/>
      <c r="D132" s="102" t="s">
        <v>176</v>
      </c>
      <c r="E132" s="111">
        <f>+'EQ. Operación'!P3</f>
        <v>2</v>
      </c>
      <c r="F132" s="86">
        <f>+F123</f>
        <v>4.5</v>
      </c>
      <c r="G132" s="112">
        <f>+'EQ. Operación'!P4</f>
        <v>263424</v>
      </c>
      <c r="H132" s="116">
        <f>+E132*G132</f>
        <v>526848</v>
      </c>
      <c r="I132" s="188">
        <f>+F132*H132</f>
        <v>2370816</v>
      </c>
      <c r="J132" s="54"/>
    </row>
    <row r="133" spans="2:10" ht="16.5" x14ac:dyDescent="0.25">
      <c r="B133" s="50"/>
      <c r="C133" s="276"/>
      <c r="D133" s="284"/>
      <c r="E133" s="285"/>
      <c r="F133" s="285"/>
      <c r="G133" s="285"/>
      <c r="H133" s="286"/>
      <c r="I133" s="249">
        <f>+I132</f>
        <v>2370816</v>
      </c>
      <c r="J133" s="54"/>
    </row>
    <row r="134" spans="2:10" ht="30" customHeight="1" thickBot="1" x14ac:dyDescent="0.3">
      <c r="B134" s="50"/>
      <c r="C134" s="277"/>
      <c r="D134" s="287" t="s">
        <v>208</v>
      </c>
      <c r="E134" s="288"/>
      <c r="F134" s="288"/>
      <c r="G134" s="288"/>
      <c r="H134" s="289"/>
      <c r="I134" s="255">
        <f>+I133+I129+I125</f>
        <v>338797289.21493435</v>
      </c>
      <c r="J134" s="54"/>
    </row>
    <row r="135" spans="2:10" ht="16.149999999999999" customHeight="1" x14ac:dyDescent="0.25">
      <c r="B135" s="50"/>
      <c r="C135" s="275"/>
      <c r="D135" s="290" t="s">
        <v>218</v>
      </c>
      <c r="E135" s="291"/>
      <c r="F135" s="291"/>
      <c r="G135" s="291"/>
      <c r="H135" s="291"/>
      <c r="I135" s="292"/>
      <c r="J135" s="54"/>
    </row>
    <row r="136" spans="2:10" ht="32.450000000000003" customHeight="1" x14ac:dyDescent="0.25">
      <c r="B136" s="50"/>
      <c r="C136" s="276"/>
      <c r="D136" s="97" t="s">
        <v>141</v>
      </c>
      <c r="E136" s="98" t="s">
        <v>143</v>
      </c>
      <c r="F136" s="206" t="s">
        <v>181</v>
      </c>
      <c r="G136" s="117" t="s">
        <v>188</v>
      </c>
      <c r="H136" s="206" t="s">
        <v>183</v>
      </c>
      <c r="I136" s="239" t="s">
        <v>182</v>
      </c>
      <c r="J136" s="54"/>
    </row>
    <row r="137" spans="2:10" ht="16.149999999999999" customHeight="1" x14ac:dyDescent="0.25">
      <c r="B137" s="50"/>
      <c r="C137" s="276"/>
      <c r="D137" s="200" t="s">
        <v>219</v>
      </c>
      <c r="E137" s="201">
        <v>1</v>
      </c>
      <c r="F137" s="201">
        <f>+F132</f>
        <v>4.5</v>
      </c>
      <c r="G137" s="202">
        <f>+Personal!D17</f>
        <v>6467983.2000000002</v>
      </c>
      <c r="H137" s="202">
        <f>+E137*G137</f>
        <v>6467983.2000000002</v>
      </c>
      <c r="I137" s="203">
        <f>+F137*H137</f>
        <v>29105924.400000002</v>
      </c>
      <c r="J137" s="54"/>
    </row>
    <row r="138" spans="2:10" ht="16.149999999999999" customHeight="1" x14ac:dyDescent="0.25">
      <c r="B138" s="50"/>
      <c r="C138" s="276"/>
      <c r="D138" s="200" t="s">
        <v>217</v>
      </c>
      <c r="E138" s="201">
        <v>1</v>
      </c>
      <c r="F138" s="201">
        <f>+F132</f>
        <v>4.5</v>
      </c>
      <c r="G138" s="202">
        <f>+Personal!F17</f>
        <v>4388988.5999999996</v>
      </c>
      <c r="H138" s="202">
        <f>+E138*G138</f>
        <v>4388988.5999999996</v>
      </c>
      <c r="I138" s="203">
        <f>+F138*H138</f>
        <v>19750448.699999999</v>
      </c>
      <c r="J138" s="54"/>
    </row>
    <row r="139" spans="2:10" ht="30.6" customHeight="1" x14ac:dyDescent="0.25">
      <c r="B139" s="50"/>
      <c r="C139" s="276"/>
      <c r="D139" s="293" t="s">
        <v>220</v>
      </c>
      <c r="E139" s="294"/>
      <c r="F139" s="294"/>
      <c r="G139" s="294"/>
      <c r="H139" s="295"/>
      <c r="I139" s="257">
        <f>SUM(I137:I138)</f>
        <v>48856373.100000001</v>
      </c>
      <c r="J139" s="54"/>
    </row>
    <row r="140" spans="2:10" ht="28.15" customHeight="1" thickBot="1" x14ac:dyDescent="0.3">
      <c r="B140" s="50"/>
      <c r="C140" s="296" t="s">
        <v>215</v>
      </c>
      <c r="D140" s="297"/>
      <c r="E140" s="297"/>
      <c r="F140" s="297"/>
      <c r="G140" s="297"/>
      <c r="H140" s="297"/>
      <c r="I140" s="258">
        <f>+I20+I38+I56+I78+I98+I119+I134+I139</f>
        <v>4695509865.5355587</v>
      </c>
      <c r="J140" s="54"/>
    </row>
    <row r="141" spans="2:10" ht="14.45" customHeight="1" thickBot="1" x14ac:dyDescent="0.3">
      <c r="B141" s="50"/>
      <c r="C141" s="265" t="s">
        <v>209</v>
      </c>
      <c r="D141" s="266"/>
      <c r="E141" s="266"/>
      <c r="F141" s="266"/>
      <c r="G141" s="267"/>
      <c r="H141" s="194" t="s">
        <v>210</v>
      </c>
      <c r="I141" s="198">
        <f>+I140*0.0382</f>
        <v>179368476.86345834</v>
      </c>
      <c r="J141" s="54"/>
    </row>
    <row r="142" spans="2:10" ht="14.45" customHeight="1" thickBot="1" x14ac:dyDescent="0.3">
      <c r="B142" s="50"/>
      <c r="C142" s="265" t="s">
        <v>211</v>
      </c>
      <c r="D142" s="266"/>
      <c r="E142" s="266"/>
      <c r="F142" s="266"/>
      <c r="G142" s="267"/>
      <c r="H142" s="194" t="s">
        <v>212</v>
      </c>
      <c r="I142" s="198">
        <f>+I140*0.0618</f>
        <v>290182509.69009751</v>
      </c>
      <c r="J142" s="54"/>
    </row>
    <row r="143" spans="2:10" ht="14.45" customHeight="1" thickBot="1" x14ac:dyDescent="0.3">
      <c r="B143" s="50"/>
      <c r="C143" s="265" t="s">
        <v>213</v>
      </c>
      <c r="D143" s="266"/>
      <c r="E143" s="266"/>
      <c r="F143" s="266"/>
      <c r="G143" s="267"/>
      <c r="H143" s="195">
        <v>0.19</v>
      </c>
      <c r="I143" s="198">
        <f>+I142*0.19</f>
        <v>55134676.841118529</v>
      </c>
      <c r="J143" s="54"/>
    </row>
    <row r="144" spans="2:10" ht="27" customHeight="1" thickBot="1" x14ac:dyDescent="0.3">
      <c r="B144" s="50"/>
      <c r="C144" s="268" t="s">
        <v>214</v>
      </c>
      <c r="D144" s="269"/>
      <c r="E144" s="269"/>
      <c r="F144" s="269"/>
      <c r="G144" s="269"/>
      <c r="H144" s="269"/>
      <c r="I144" s="259">
        <f>SUM(I140:I143)</f>
        <v>5220195528.930234</v>
      </c>
      <c r="J144" s="54"/>
    </row>
    <row r="145" spans="2:11" ht="4.9000000000000004" customHeight="1" thickBot="1" x14ac:dyDescent="0.3">
      <c r="B145" s="65"/>
      <c r="C145" s="193"/>
      <c r="D145" s="193"/>
      <c r="E145" s="193"/>
      <c r="F145" s="193"/>
      <c r="G145" s="193"/>
      <c r="H145" s="193"/>
      <c r="I145" s="260"/>
      <c r="J145" s="212"/>
    </row>
    <row r="146" spans="2:11" ht="14.45" customHeight="1" x14ac:dyDescent="0.25">
      <c r="C146" s="192"/>
      <c r="D146" s="192"/>
      <c r="E146" s="192"/>
      <c r="F146" s="192"/>
      <c r="G146" s="192"/>
      <c r="H146" s="192"/>
      <c r="I146" s="221"/>
    </row>
    <row r="147" spans="2:11" ht="14.45" customHeight="1" x14ac:dyDescent="0.25">
      <c r="C147" s="192"/>
      <c r="D147" s="192"/>
      <c r="E147" s="192"/>
      <c r="F147" s="192"/>
      <c r="G147" s="370" t="s">
        <v>221</v>
      </c>
      <c r="H147" s="370"/>
      <c r="I147" s="231">
        <v>6384842436</v>
      </c>
      <c r="K147" s="93">
        <f>+I147*0.05</f>
        <v>319242121.80000001</v>
      </c>
    </row>
    <row r="148" spans="2:11" ht="14.45" customHeight="1" x14ac:dyDescent="0.25">
      <c r="C148" s="192"/>
      <c r="D148" s="192"/>
      <c r="E148" s="192"/>
      <c r="F148" s="192"/>
      <c r="G148" s="232" t="s">
        <v>222</v>
      </c>
      <c r="H148" s="233">
        <v>0.13</v>
      </c>
      <c r="I148" s="231">
        <f>+I147*0.13</f>
        <v>830029516.68000007</v>
      </c>
    </row>
    <row r="149" spans="2:11" ht="14.45" customHeight="1" x14ac:dyDescent="0.25">
      <c r="C149" s="192"/>
      <c r="D149" s="192"/>
      <c r="E149" s="192"/>
      <c r="F149" s="192"/>
      <c r="G149" s="371" t="s">
        <v>224</v>
      </c>
      <c r="H149" s="372"/>
      <c r="I149" s="234">
        <f>+I147-I148</f>
        <v>5554812919.3199997</v>
      </c>
    </row>
    <row r="150" spans="2:11" ht="14.45" customHeight="1" x14ac:dyDescent="0.25">
      <c r="C150" s="192"/>
      <c r="D150" s="192"/>
      <c r="E150" s="192"/>
      <c r="F150" s="192"/>
      <c r="G150" s="368" t="s">
        <v>223</v>
      </c>
      <c r="H150" s="369"/>
      <c r="I150" s="262">
        <f>+I149-I144</f>
        <v>334617390.38976574</v>
      </c>
      <c r="J150" s="263"/>
      <c r="K150" s="264" t="s">
        <v>225</v>
      </c>
    </row>
    <row r="151" spans="2:11" ht="14.45" customHeight="1" x14ac:dyDescent="0.25">
      <c r="C151" s="192"/>
      <c r="D151" s="192"/>
      <c r="E151" s="192"/>
      <c r="F151" s="192"/>
      <c r="G151" s="192"/>
      <c r="H151" s="192"/>
      <c r="I151" s="221"/>
    </row>
    <row r="152" spans="2:11" ht="14.45" customHeight="1" x14ac:dyDescent="0.25">
      <c r="C152" s="192"/>
      <c r="D152" s="192"/>
      <c r="E152" s="192"/>
      <c r="F152" s="192"/>
      <c r="G152" s="192"/>
      <c r="H152" s="192"/>
      <c r="I152" s="221"/>
    </row>
    <row r="153" spans="2:11" ht="14.45" customHeight="1" x14ac:dyDescent="0.25">
      <c r="C153" s="192"/>
      <c r="D153" s="192"/>
      <c r="E153" s="192"/>
      <c r="F153" s="192"/>
      <c r="G153" s="192"/>
      <c r="H153" s="192"/>
      <c r="I153" s="221"/>
    </row>
    <row r="154" spans="2:11" ht="14.45" customHeight="1" x14ac:dyDescent="0.25">
      <c r="C154" s="192"/>
      <c r="D154" s="192"/>
      <c r="E154" s="192"/>
      <c r="F154" s="192"/>
      <c r="G154" s="192"/>
      <c r="H154" s="192"/>
      <c r="I154" s="221"/>
    </row>
    <row r="155" spans="2:11" ht="14.45" customHeight="1" x14ac:dyDescent="0.25">
      <c r="C155" s="192"/>
      <c r="D155" s="192"/>
      <c r="E155" s="192"/>
      <c r="F155" s="192"/>
      <c r="G155" s="192"/>
      <c r="H155" s="192"/>
      <c r="I155" s="221"/>
    </row>
    <row r="156" spans="2:11" ht="14.45" customHeight="1" thickBot="1" x14ac:dyDescent="0.3">
      <c r="C156" s="193"/>
      <c r="D156" s="193"/>
      <c r="E156" s="193"/>
      <c r="F156" s="193"/>
      <c r="G156" s="193"/>
      <c r="H156" s="193"/>
      <c r="I156" s="260"/>
    </row>
    <row r="157" spans="2:11" ht="30" x14ac:dyDescent="0.25">
      <c r="C157" s="271"/>
      <c r="D157" s="191" t="s">
        <v>142</v>
      </c>
      <c r="E157" s="215" t="s">
        <v>143</v>
      </c>
      <c r="F157" s="216" t="s">
        <v>181</v>
      </c>
      <c r="G157" s="217" t="s">
        <v>188</v>
      </c>
      <c r="H157" s="216" t="s">
        <v>183</v>
      </c>
      <c r="I157" s="261" t="s">
        <v>182</v>
      </c>
    </row>
    <row r="158" spans="2:11" ht="99.75" thickBot="1" x14ac:dyDescent="0.3">
      <c r="C158" s="272"/>
      <c r="D158" s="105" t="s">
        <v>177</v>
      </c>
      <c r="E158" s="106">
        <v>600</v>
      </c>
      <c r="F158" s="213">
        <v>4.5</v>
      </c>
      <c r="G158" s="125">
        <v>0</v>
      </c>
      <c r="H158" s="219"/>
      <c r="I158" s="214">
        <v>19105200</v>
      </c>
    </row>
    <row r="159" spans="2:11" ht="30" x14ac:dyDescent="0.25">
      <c r="C159" s="273" t="s">
        <v>178</v>
      </c>
      <c r="D159" s="215" t="s">
        <v>142</v>
      </c>
      <c r="E159" s="215" t="s">
        <v>143</v>
      </c>
      <c r="F159" s="216" t="s">
        <v>181</v>
      </c>
      <c r="G159" s="217" t="s">
        <v>188</v>
      </c>
      <c r="H159" s="216" t="s">
        <v>183</v>
      </c>
      <c r="I159" s="261" t="s">
        <v>182</v>
      </c>
    </row>
    <row r="160" spans="2:11" ht="132.75" thickBot="1" x14ac:dyDescent="0.3">
      <c r="C160" s="274"/>
      <c r="D160" s="105" t="s">
        <v>179</v>
      </c>
      <c r="E160" s="106">
        <v>1</v>
      </c>
      <c r="F160" s="213">
        <v>4.5</v>
      </c>
      <c r="G160" s="125">
        <v>0</v>
      </c>
      <c r="H160" s="219"/>
      <c r="I160" s="214">
        <v>15000000</v>
      </c>
    </row>
  </sheetData>
  <mergeCells count="75">
    <mergeCell ref="C159:C160"/>
    <mergeCell ref="D120:I120"/>
    <mergeCell ref="D125:H125"/>
    <mergeCell ref="D126:I126"/>
    <mergeCell ref="D129:H129"/>
    <mergeCell ref="C157:C158"/>
    <mergeCell ref="C143:G143"/>
    <mergeCell ref="C135:C139"/>
    <mergeCell ref="C144:H144"/>
    <mergeCell ref="D130:I130"/>
    <mergeCell ref="C120:C134"/>
    <mergeCell ref="D133:H133"/>
    <mergeCell ref="D134:H134"/>
    <mergeCell ref="D139:H139"/>
    <mergeCell ref="D135:I135"/>
    <mergeCell ref="G149:H149"/>
    <mergeCell ref="D34:I34"/>
    <mergeCell ref="C21:C38"/>
    <mergeCell ref="D38:H38"/>
    <mergeCell ref="D33:H33"/>
    <mergeCell ref="D37:H37"/>
    <mergeCell ref="D21:I21"/>
    <mergeCell ref="D28:G28"/>
    <mergeCell ref="D29:I29"/>
    <mergeCell ref="C3:C20"/>
    <mergeCell ref="D16:I16"/>
    <mergeCell ref="D19:H19"/>
    <mergeCell ref="D20:H20"/>
    <mergeCell ref="D11:G11"/>
    <mergeCell ref="D3:I3"/>
    <mergeCell ref="D12:I12"/>
    <mergeCell ref="D15:H15"/>
    <mergeCell ref="D4:I4"/>
    <mergeCell ref="C57:C78"/>
    <mergeCell ref="D77:H77"/>
    <mergeCell ref="D78:H78"/>
    <mergeCell ref="D47:H47"/>
    <mergeCell ref="D48:I48"/>
    <mergeCell ref="D51:H51"/>
    <mergeCell ref="C39:C56"/>
    <mergeCell ref="D55:H55"/>
    <mergeCell ref="D56:H56"/>
    <mergeCell ref="D52:I52"/>
    <mergeCell ref="D71:E71"/>
    <mergeCell ref="D39:I39"/>
    <mergeCell ref="D67:I67"/>
    <mergeCell ref="D57:I57"/>
    <mergeCell ref="D62:H62"/>
    <mergeCell ref="D63:I63"/>
    <mergeCell ref="D66:H66"/>
    <mergeCell ref="D70:H70"/>
    <mergeCell ref="D92:H92"/>
    <mergeCell ref="D97:H97"/>
    <mergeCell ref="D98:H98"/>
    <mergeCell ref="C79:C98"/>
    <mergeCell ref="D99:I99"/>
    <mergeCell ref="D79:I79"/>
    <mergeCell ref="D84:H84"/>
    <mergeCell ref="D85:I85"/>
    <mergeCell ref="D88:H88"/>
    <mergeCell ref="D89:I89"/>
    <mergeCell ref="G150:H150"/>
    <mergeCell ref="C141:G141"/>
    <mergeCell ref="C142:G142"/>
    <mergeCell ref="D108:H108"/>
    <mergeCell ref="D112:H112"/>
    <mergeCell ref="C99:C119"/>
    <mergeCell ref="D105:I105"/>
    <mergeCell ref="D118:H118"/>
    <mergeCell ref="D113:I113"/>
    <mergeCell ref="D119:H119"/>
    <mergeCell ref="D104:H104"/>
    <mergeCell ref="D109:E109"/>
    <mergeCell ref="C140:H140"/>
    <mergeCell ref="G147:H147"/>
  </mergeCells>
  <pageMargins left="0.7" right="0.7" top="0.75" bottom="0.75" header="0.3" footer="0.3"/>
  <pageSetup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25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17" sqref="E17"/>
    </sheetView>
  </sheetViews>
  <sheetFormatPr baseColWidth="10" defaultRowHeight="15" x14ac:dyDescent="0.25"/>
  <cols>
    <col min="1" max="1" width="24.28515625" customWidth="1"/>
    <col min="2" max="2" width="9" bestFit="1" customWidth="1"/>
    <col min="3" max="3" width="17.7109375" customWidth="1"/>
    <col min="4" max="4" width="14.7109375" customWidth="1"/>
    <col min="5" max="5" width="14.28515625" bestFit="1" customWidth="1"/>
    <col min="6" max="7" width="15.28515625" bestFit="1" customWidth="1"/>
    <col min="8" max="8" width="14" style="14" customWidth="1"/>
    <col min="9" max="9" width="14.85546875" customWidth="1"/>
    <col min="10" max="10" width="12.85546875" customWidth="1"/>
    <col min="11" max="11" width="13.7109375" customWidth="1"/>
    <col min="12" max="12" width="12.85546875" customWidth="1"/>
    <col min="13" max="13" width="16.7109375" style="14" customWidth="1"/>
    <col min="14" max="14" width="17.42578125" customWidth="1"/>
    <col min="15" max="15" width="17.140625" customWidth="1"/>
    <col min="16" max="16" width="16.7109375" customWidth="1"/>
    <col min="17" max="17" width="15.42578125" customWidth="1"/>
    <col min="18" max="18" width="16.28515625" customWidth="1"/>
    <col min="19" max="19" width="13.85546875" style="14" customWidth="1"/>
    <col min="20" max="20" width="14.28515625" bestFit="1" customWidth="1"/>
    <col min="21" max="21" width="13.42578125" customWidth="1"/>
    <col min="22" max="22" width="14.28515625" style="14" bestFit="1" customWidth="1"/>
    <col min="23" max="23" width="13.28515625" customWidth="1"/>
    <col min="24" max="24" width="14.140625" customWidth="1"/>
    <col min="25" max="25" width="15" style="14" customWidth="1"/>
    <col min="26" max="26" width="17.42578125" customWidth="1"/>
    <col min="27" max="27" width="13.7109375" customWidth="1"/>
    <col min="28" max="28" width="13.28515625" style="14" customWidth="1"/>
    <col min="29" max="29" width="14.28515625" customWidth="1"/>
    <col min="30" max="30" width="16.28515625" customWidth="1"/>
    <col min="31" max="31" width="11.5703125" style="14"/>
  </cols>
  <sheetData>
    <row r="1" spans="1:31" x14ac:dyDescent="0.25">
      <c r="A1" s="373" t="s">
        <v>36</v>
      </c>
      <c r="B1" s="76"/>
      <c r="C1" s="375" t="s">
        <v>37</v>
      </c>
      <c r="D1" s="375"/>
      <c r="E1" s="375"/>
      <c r="F1" s="375"/>
      <c r="G1" s="375"/>
      <c r="H1" s="375" t="s">
        <v>48</v>
      </c>
      <c r="I1" s="375"/>
      <c r="J1" s="375"/>
      <c r="K1" s="375"/>
      <c r="L1" s="375"/>
      <c r="M1" s="375" t="s">
        <v>51</v>
      </c>
      <c r="N1" s="375"/>
      <c r="O1" s="375"/>
      <c r="P1" s="375"/>
      <c r="Q1" s="375"/>
      <c r="R1" s="375"/>
      <c r="S1" s="374" t="s">
        <v>55</v>
      </c>
      <c r="T1" s="375"/>
      <c r="U1" s="375"/>
      <c r="V1" s="374" t="s">
        <v>64</v>
      </c>
      <c r="W1" s="375"/>
      <c r="X1" s="375"/>
      <c r="Y1" s="374" t="s">
        <v>68</v>
      </c>
      <c r="Z1" s="375"/>
      <c r="AA1" s="380"/>
      <c r="AB1" s="374" t="s">
        <v>71</v>
      </c>
      <c r="AC1" s="375"/>
      <c r="AD1" s="375"/>
    </row>
    <row r="2" spans="1:31" s="10" customFormat="1" ht="30" x14ac:dyDescent="0.25">
      <c r="A2" s="373"/>
      <c r="B2" s="77"/>
      <c r="C2" s="78" t="s">
        <v>38</v>
      </c>
      <c r="D2" s="78" t="s">
        <v>54</v>
      </c>
      <c r="E2" s="78" t="s">
        <v>39</v>
      </c>
      <c r="F2" s="78" t="s">
        <v>40</v>
      </c>
      <c r="G2" s="78" t="s">
        <v>41</v>
      </c>
      <c r="H2" s="79" t="s">
        <v>45</v>
      </c>
      <c r="I2" s="78" t="s">
        <v>46</v>
      </c>
      <c r="J2" s="78" t="s">
        <v>40</v>
      </c>
      <c r="K2" s="78" t="s">
        <v>47</v>
      </c>
      <c r="L2" s="78" t="s">
        <v>41</v>
      </c>
      <c r="M2" s="80" t="s">
        <v>52</v>
      </c>
      <c r="N2" s="77" t="s">
        <v>53</v>
      </c>
      <c r="O2" s="78" t="s">
        <v>54</v>
      </c>
      <c r="P2" s="78" t="s">
        <v>39</v>
      </c>
      <c r="Q2" s="78" t="s">
        <v>40</v>
      </c>
      <c r="R2" s="78" t="s">
        <v>41</v>
      </c>
      <c r="S2" s="79" t="s">
        <v>56</v>
      </c>
      <c r="T2" s="78" t="s">
        <v>57</v>
      </c>
      <c r="U2" s="78" t="s">
        <v>58</v>
      </c>
      <c r="V2" s="79" t="s">
        <v>65</v>
      </c>
      <c r="W2" s="78" t="s">
        <v>66</v>
      </c>
      <c r="X2" s="78" t="s">
        <v>57</v>
      </c>
      <c r="Y2" s="79" t="s">
        <v>65</v>
      </c>
      <c r="Z2" s="78" t="s">
        <v>57</v>
      </c>
      <c r="AA2" s="78" t="s">
        <v>58</v>
      </c>
      <c r="AB2" s="79" t="s">
        <v>72</v>
      </c>
      <c r="AC2" s="78" t="s">
        <v>57</v>
      </c>
      <c r="AD2" s="78" t="s">
        <v>73</v>
      </c>
      <c r="AE2" s="16"/>
    </row>
    <row r="3" spans="1:31" x14ac:dyDescent="0.25">
      <c r="A3" t="s">
        <v>42</v>
      </c>
      <c r="C3" s="3">
        <v>120</v>
      </c>
      <c r="D3" s="3">
        <v>1</v>
      </c>
      <c r="E3" s="3">
        <v>1</v>
      </c>
      <c r="F3" s="3">
        <v>2</v>
      </c>
      <c r="G3" s="3">
        <v>6</v>
      </c>
      <c r="H3" s="17">
        <v>4</v>
      </c>
      <c r="I3" s="3">
        <v>16</v>
      </c>
      <c r="J3" s="3">
        <v>1</v>
      </c>
      <c r="K3" s="3">
        <v>1</v>
      </c>
      <c r="L3" s="3">
        <v>2</v>
      </c>
      <c r="M3" s="17">
        <v>12</v>
      </c>
      <c r="N3" s="3">
        <v>24</v>
      </c>
      <c r="O3" s="3">
        <v>1</v>
      </c>
      <c r="P3" s="3">
        <v>1</v>
      </c>
      <c r="Q3" s="3">
        <v>4</v>
      </c>
      <c r="R3" s="3">
        <v>2</v>
      </c>
      <c r="S3" s="17">
        <v>6</v>
      </c>
      <c r="T3" s="3">
        <v>1</v>
      </c>
      <c r="U3" s="3">
        <v>1</v>
      </c>
      <c r="V3" s="17">
        <v>5</v>
      </c>
      <c r="W3" s="3">
        <v>1</v>
      </c>
      <c r="X3" s="3">
        <v>1</v>
      </c>
      <c r="Y3" s="17">
        <v>10</v>
      </c>
      <c r="Z3" s="3">
        <v>1</v>
      </c>
      <c r="AA3" s="3">
        <v>1</v>
      </c>
      <c r="AB3" s="17">
        <v>6</v>
      </c>
      <c r="AC3" s="3">
        <v>1</v>
      </c>
      <c r="AD3" s="3">
        <v>1</v>
      </c>
    </row>
    <row r="4" spans="1:31" x14ac:dyDescent="0.25">
      <c r="A4" t="s">
        <v>84</v>
      </c>
      <c r="C4" s="39">
        <v>1561252</v>
      </c>
      <c r="D4" s="39">
        <v>4200000</v>
      </c>
      <c r="E4" s="39">
        <v>3500000</v>
      </c>
      <c r="F4" s="39">
        <v>2850000</v>
      </c>
      <c r="G4" s="39">
        <v>2724690</v>
      </c>
      <c r="H4" s="224">
        <v>1561251.5151515151</v>
      </c>
      <c r="I4" s="225">
        <v>1561251.5151515151</v>
      </c>
      <c r="J4" s="225">
        <v>2850000</v>
      </c>
      <c r="K4" s="225">
        <v>2850000</v>
      </c>
      <c r="L4" s="225">
        <v>2724689.7575757569</v>
      </c>
      <c r="M4" s="226">
        <v>1851604.1212121239</v>
      </c>
      <c r="N4" s="227">
        <v>1561251.5151515151</v>
      </c>
      <c r="O4" s="227">
        <v>4617272.7272727275</v>
      </c>
      <c r="P4" s="227">
        <v>3500000</v>
      </c>
      <c r="Q4" s="227">
        <v>2850000</v>
      </c>
      <c r="R4" s="227">
        <v>2724689.7575757569</v>
      </c>
      <c r="S4" s="228">
        <v>1572320.8333333333</v>
      </c>
      <c r="T4" s="229">
        <v>3500000</v>
      </c>
      <c r="U4" s="230">
        <v>3500000</v>
      </c>
      <c r="V4" s="228">
        <v>1572320.8333333333</v>
      </c>
      <c r="W4" s="230">
        <v>3500000</v>
      </c>
      <c r="X4" s="230">
        <v>3500000</v>
      </c>
      <c r="Y4" s="228">
        <v>1572320.8333333333</v>
      </c>
      <c r="Z4" s="230">
        <v>3500000</v>
      </c>
      <c r="AA4" s="230">
        <v>3500000</v>
      </c>
      <c r="AB4" s="228">
        <v>1572320.8333333333</v>
      </c>
      <c r="AC4" s="230">
        <v>3500000</v>
      </c>
      <c r="AD4" s="230">
        <v>2724689.7575757569</v>
      </c>
    </row>
    <row r="5" spans="1:31" x14ac:dyDescent="0.25">
      <c r="A5" t="s">
        <v>76</v>
      </c>
      <c r="C5" s="39">
        <v>200000</v>
      </c>
      <c r="D5" s="39"/>
      <c r="E5" s="39"/>
      <c r="F5" s="39"/>
      <c r="G5" s="39">
        <v>200000</v>
      </c>
      <c r="H5" s="43">
        <v>200000</v>
      </c>
      <c r="I5" s="44">
        <v>200000</v>
      </c>
      <c r="J5" s="44"/>
      <c r="K5" s="44"/>
      <c r="L5" s="44">
        <v>200000</v>
      </c>
      <c r="M5" s="38">
        <v>200000</v>
      </c>
      <c r="N5" s="39">
        <v>200000</v>
      </c>
      <c r="O5" s="41"/>
      <c r="P5" s="41"/>
      <c r="Q5" s="41"/>
      <c r="R5" s="39">
        <v>200000</v>
      </c>
      <c r="S5" s="38">
        <v>200000</v>
      </c>
      <c r="T5" s="41"/>
      <c r="U5" s="41"/>
      <c r="V5" s="42">
        <v>200000</v>
      </c>
      <c r="W5" s="41"/>
      <c r="X5" s="41"/>
      <c r="Y5" s="42">
        <v>200000</v>
      </c>
      <c r="Z5" s="41"/>
      <c r="AA5" s="41"/>
      <c r="AB5" s="42">
        <v>200000</v>
      </c>
      <c r="AC5" s="41"/>
      <c r="AD5" s="45">
        <v>200000</v>
      </c>
    </row>
    <row r="6" spans="1:31" x14ac:dyDescent="0.25">
      <c r="A6" t="s">
        <v>85</v>
      </c>
      <c r="C6" s="22">
        <f>+C5+C4</f>
        <v>1761252</v>
      </c>
      <c r="D6" s="22">
        <f t="shared" ref="D6:G6" si="0">+D5+D4</f>
        <v>4200000</v>
      </c>
      <c r="E6" s="22">
        <f t="shared" si="0"/>
        <v>3500000</v>
      </c>
      <c r="F6" s="22">
        <f t="shared" si="0"/>
        <v>2850000</v>
      </c>
      <c r="G6" s="22">
        <f t="shared" si="0"/>
        <v>2924690</v>
      </c>
      <c r="H6" s="25">
        <f t="shared" ref="H6" si="1">+H5+H4</f>
        <v>1761251.5151515151</v>
      </c>
      <c r="I6" s="22">
        <f t="shared" ref="I6" si="2">+I5+I4</f>
        <v>1761251.5151515151</v>
      </c>
      <c r="J6" s="22">
        <f t="shared" ref="J6" si="3">+J5+J4</f>
        <v>2850000</v>
      </c>
      <c r="K6" s="22">
        <f t="shared" ref="K6" si="4">+K5+K4</f>
        <v>2850000</v>
      </c>
      <c r="L6" s="22">
        <f t="shared" ref="L6" si="5">+L5+L4</f>
        <v>2924689.7575757569</v>
      </c>
      <c r="M6" s="25">
        <f t="shared" ref="M6" si="6">+M5+M4</f>
        <v>2051604.1212121239</v>
      </c>
      <c r="N6" s="22">
        <f t="shared" ref="N6" si="7">+N5+N4</f>
        <v>1761251.5151515151</v>
      </c>
      <c r="O6" s="22">
        <f t="shared" ref="O6" si="8">+O5+O4</f>
        <v>4617272.7272727275</v>
      </c>
      <c r="P6" s="22">
        <f t="shared" ref="P6" si="9">+P5+P4</f>
        <v>3500000</v>
      </c>
      <c r="Q6" s="22">
        <f t="shared" ref="Q6" si="10">+Q5+Q4</f>
        <v>2850000</v>
      </c>
      <c r="R6" s="22">
        <f t="shared" ref="R6" si="11">+R5+R4</f>
        <v>2924689.7575757569</v>
      </c>
      <c r="S6" s="25">
        <f t="shared" ref="S6" si="12">+S5+S4</f>
        <v>1772320.8333333333</v>
      </c>
      <c r="T6" s="22">
        <f t="shared" ref="T6" si="13">+T5+T4</f>
        <v>3500000</v>
      </c>
      <c r="U6" s="22">
        <f t="shared" ref="U6" si="14">+U5+U4</f>
        <v>3500000</v>
      </c>
      <c r="V6" s="25">
        <f t="shared" ref="V6" si="15">+V5+V4</f>
        <v>1772320.8333333333</v>
      </c>
      <c r="W6" s="22">
        <f t="shared" ref="W6" si="16">+W5+W4</f>
        <v>3500000</v>
      </c>
      <c r="X6" s="22">
        <f t="shared" ref="X6" si="17">+X5+X4</f>
        <v>3500000</v>
      </c>
      <c r="Y6" s="25">
        <f t="shared" ref="Y6" si="18">+Y5+Y4</f>
        <v>1772320.8333333333</v>
      </c>
      <c r="Z6" s="22">
        <f t="shared" ref="Z6" si="19">+Z5+Z4</f>
        <v>3500000</v>
      </c>
      <c r="AA6" s="22">
        <f t="shared" ref="AA6" si="20">+AA5+AA4</f>
        <v>3500000</v>
      </c>
      <c r="AB6" s="25">
        <f t="shared" ref="AB6" si="21">+AB5+AB4</f>
        <v>1772320.8333333333</v>
      </c>
      <c r="AC6" s="22">
        <f t="shared" ref="AC6" si="22">+AC5+AC4</f>
        <v>3500000</v>
      </c>
      <c r="AD6" s="22">
        <f t="shared" ref="AD6" si="23">+AD5+AD4</f>
        <v>2924689.7575757569</v>
      </c>
    </row>
    <row r="7" spans="1:31" ht="16.5" x14ac:dyDescent="0.25">
      <c r="A7" t="s">
        <v>77</v>
      </c>
      <c r="B7" s="92">
        <v>0.04</v>
      </c>
      <c r="C7" s="24">
        <f>+C6*B7</f>
        <v>70450.080000000002</v>
      </c>
      <c r="D7" s="24">
        <f t="shared" ref="D7:AD7" si="24">+D$4*$B$7</f>
        <v>168000</v>
      </c>
      <c r="E7" s="24">
        <f t="shared" si="24"/>
        <v>140000</v>
      </c>
      <c r="F7" s="24">
        <f t="shared" si="24"/>
        <v>114000</v>
      </c>
      <c r="G7" s="24">
        <f t="shared" si="24"/>
        <v>108987.6</v>
      </c>
      <c r="H7" s="26">
        <f t="shared" si="24"/>
        <v>62450.060606060608</v>
      </c>
      <c r="I7" s="24">
        <f t="shared" si="24"/>
        <v>62450.060606060608</v>
      </c>
      <c r="J7" s="24">
        <f t="shared" si="24"/>
        <v>114000</v>
      </c>
      <c r="K7" s="24">
        <f t="shared" si="24"/>
        <v>114000</v>
      </c>
      <c r="L7" s="24">
        <f t="shared" si="24"/>
        <v>108987.59030303027</v>
      </c>
      <c r="M7" s="26">
        <f t="shared" si="24"/>
        <v>74064.164848484957</v>
      </c>
      <c r="N7" s="24">
        <f t="shared" si="24"/>
        <v>62450.060606060608</v>
      </c>
      <c r="O7" s="24">
        <f t="shared" si="24"/>
        <v>184690.90909090912</v>
      </c>
      <c r="P7" s="24">
        <f t="shared" si="24"/>
        <v>140000</v>
      </c>
      <c r="Q7" s="24">
        <f t="shared" si="24"/>
        <v>114000</v>
      </c>
      <c r="R7" s="24">
        <f t="shared" si="24"/>
        <v>108987.59030303027</v>
      </c>
      <c r="S7" s="26">
        <f t="shared" si="24"/>
        <v>62892.833333333328</v>
      </c>
      <c r="T7" s="24">
        <f t="shared" si="24"/>
        <v>140000</v>
      </c>
      <c r="U7" s="24">
        <f t="shared" si="24"/>
        <v>140000</v>
      </c>
      <c r="V7" s="26">
        <f t="shared" si="24"/>
        <v>62892.833333333328</v>
      </c>
      <c r="W7" s="24">
        <f t="shared" si="24"/>
        <v>140000</v>
      </c>
      <c r="X7" s="24">
        <f t="shared" si="24"/>
        <v>140000</v>
      </c>
      <c r="Y7" s="26">
        <f t="shared" si="24"/>
        <v>62892.833333333328</v>
      </c>
      <c r="Z7" s="24">
        <f t="shared" si="24"/>
        <v>140000</v>
      </c>
      <c r="AA7" s="24">
        <f t="shared" si="24"/>
        <v>140000</v>
      </c>
      <c r="AB7" s="26">
        <f t="shared" si="24"/>
        <v>62892.833333333328</v>
      </c>
      <c r="AC7" s="24">
        <f t="shared" si="24"/>
        <v>140000</v>
      </c>
      <c r="AD7" s="24">
        <f t="shared" si="24"/>
        <v>108987.59030303027</v>
      </c>
    </row>
    <row r="8" spans="1:31" ht="16.5" x14ac:dyDescent="0.25">
      <c r="A8" t="s">
        <v>78</v>
      </c>
      <c r="B8" s="92">
        <v>0.12</v>
      </c>
      <c r="C8" s="24">
        <f>+C$4*$B$8</f>
        <v>187350.24</v>
      </c>
      <c r="D8" s="24">
        <f t="shared" ref="D8:AD8" si="25">+D$4*$B$8</f>
        <v>504000</v>
      </c>
      <c r="E8" s="24">
        <f t="shared" si="25"/>
        <v>420000</v>
      </c>
      <c r="F8" s="24">
        <f t="shared" si="25"/>
        <v>342000</v>
      </c>
      <c r="G8" s="24">
        <f t="shared" si="25"/>
        <v>326962.8</v>
      </c>
      <c r="H8" s="26">
        <f t="shared" si="25"/>
        <v>187350.18181818182</v>
      </c>
      <c r="I8" s="24">
        <f t="shared" si="25"/>
        <v>187350.18181818182</v>
      </c>
      <c r="J8" s="24">
        <f t="shared" si="25"/>
        <v>342000</v>
      </c>
      <c r="K8" s="24">
        <f t="shared" si="25"/>
        <v>342000</v>
      </c>
      <c r="L8" s="24">
        <f t="shared" si="25"/>
        <v>326962.77090909082</v>
      </c>
      <c r="M8" s="26">
        <f t="shared" si="25"/>
        <v>222192.49454545486</v>
      </c>
      <c r="N8" s="24">
        <f t="shared" si="25"/>
        <v>187350.18181818182</v>
      </c>
      <c r="O8" s="24">
        <f t="shared" si="25"/>
        <v>554072.72727272729</v>
      </c>
      <c r="P8" s="24">
        <f t="shared" si="25"/>
        <v>420000</v>
      </c>
      <c r="Q8" s="24">
        <f t="shared" si="25"/>
        <v>342000</v>
      </c>
      <c r="R8" s="24">
        <f t="shared" si="25"/>
        <v>326962.77090909082</v>
      </c>
      <c r="S8" s="26">
        <f t="shared" si="25"/>
        <v>188678.49999999997</v>
      </c>
      <c r="T8" s="24">
        <f t="shared" si="25"/>
        <v>420000</v>
      </c>
      <c r="U8" s="24">
        <f t="shared" si="25"/>
        <v>420000</v>
      </c>
      <c r="V8" s="26">
        <f t="shared" si="25"/>
        <v>188678.49999999997</v>
      </c>
      <c r="W8" s="24">
        <f t="shared" si="25"/>
        <v>420000</v>
      </c>
      <c r="X8" s="24">
        <f t="shared" si="25"/>
        <v>420000</v>
      </c>
      <c r="Y8" s="26">
        <f t="shared" si="25"/>
        <v>188678.49999999997</v>
      </c>
      <c r="Z8" s="24">
        <f t="shared" si="25"/>
        <v>420000</v>
      </c>
      <c r="AA8" s="24">
        <f t="shared" si="25"/>
        <v>420000</v>
      </c>
      <c r="AB8" s="26">
        <f t="shared" si="25"/>
        <v>188678.49999999997</v>
      </c>
      <c r="AC8" s="24">
        <f t="shared" si="25"/>
        <v>420000</v>
      </c>
      <c r="AD8" s="24">
        <f t="shared" si="25"/>
        <v>326962.77090909082</v>
      </c>
    </row>
    <row r="9" spans="1:31" ht="16.5" x14ac:dyDescent="0.25">
      <c r="A9" t="s">
        <v>79</v>
      </c>
      <c r="B9" s="91">
        <v>4.3499999999999997E-2</v>
      </c>
      <c r="C9" s="24">
        <f>+C6*B9</f>
        <v>76614.462</v>
      </c>
      <c r="D9" s="24">
        <f t="shared" ref="D9:AD9" si="26">+D$4*$B$9</f>
        <v>182700</v>
      </c>
      <c r="E9" s="24">
        <f t="shared" si="26"/>
        <v>152250</v>
      </c>
      <c r="F9" s="24">
        <f t="shared" si="26"/>
        <v>123974.99999999999</v>
      </c>
      <c r="G9" s="24">
        <f t="shared" si="26"/>
        <v>118524.01499999998</v>
      </c>
      <c r="H9" s="26">
        <f t="shared" si="26"/>
        <v>67914.440909090903</v>
      </c>
      <c r="I9" s="24">
        <f t="shared" si="26"/>
        <v>67914.440909090903</v>
      </c>
      <c r="J9" s="24">
        <f t="shared" si="26"/>
        <v>123974.99999999999</v>
      </c>
      <c r="K9" s="24">
        <f t="shared" si="26"/>
        <v>123974.99999999999</v>
      </c>
      <c r="L9" s="24">
        <f t="shared" si="26"/>
        <v>118524.00445454541</v>
      </c>
      <c r="M9" s="26">
        <f t="shared" si="26"/>
        <v>80544.779272727377</v>
      </c>
      <c r="N9" s="24">
        <f t="shared" si="26"/>
        <v>67914.440909090903</v>
      </c>
      <c r="O9" s="24">
        <f t="shared" si="26"/>
        <v>200851.36363636365</v>
      </c>
      <c r="P9" s="24">
        <f t="shared" si="26"/>
        <v>152250</v>
      </c>
      <c r="Q9" s="24">
        <f t="shared" si="26"/>
        <v>123974.99999999999</v>
      </c>
      <c r="R9" s="24">
        <f t="shared" si="26"/>
        <v>118524.00445454541</v>
      </c>
      <c r="S9" s="26">
        <f t="shared" si="26"/>
        <v>68395.956249999988</v>
      </c>
      <c r="T9" s="24">
        <f t="shared" si="26"/>
        <v>152250</v>
      </c>
      <c r="U9" s="24">
        <f t="shared" si="26"/>
        <v>152250</v>
      </c>
      <c r="V9" s="26">
        <f t="shared" si="26"/>
        <v>68395.956249999988</v>
      </c>
      <c r="W9" s="24">
        <f t="shared" si="26"/>
        <v>152250</v>
      </c>
      <c r="X9" s="24">
        <f t="shared" si="26"/>
        <v>152250</v>
      </c>
      <c r="Y9" s="26">
        <f t="shared" si="26"/>
        <v>68395.956249999988</v>
      </c>
      <c r="Z9" s="24">
        <f t="shared" si="26"/>
        <v>152250</v>
      </c>
      <c r="AA9" s="24">
        <f t="shared" si="26"/>
        <v>152250</v>
      </c>
      <c r="AB9" s="26">
        <f t="shared" si="26"/>
        <v>68395.956249999988</v>
      </c>
      <c r="AC9" s="24">
        <f t="shared" si="26"/>
        <v>152250</v>
      </c>
      <c r="AD9" s="24">
        <f t="shared" si="26"/>
        <v>118524.00445454541</v>
      </c>
    </row>
    <row r="10" spans="1:31" ht="16.5" x14ac:dyDescent="0.25">
      <c r="A10" t="s">
        <v>80</v>
      </c>
      <c r="B10" s="91">
        <v>8.3299999999999999E-2</v>
      </c>
      <c r="C10" s="24">
        <f>+C6*B10</f>
        <v>146712.2916</v>
      </c>
      <c r="D10" s="24">
        <f t="shared" ref="D10:AD10" si="27">+D$6*$B$10</f>
        <v>349860</v>
      </c>
      <c r="E10" s="24">
        <f t="shared" si="27"/>
        <v>291550</v>
      </c>
      <c r="F10" s="24">
        <f t="shared" si="27"/>
        <v>237405</v>
      </c>
      <c r="G10" s="24">
        <f t="shared" si="27"/>
        <v>243626.677</v>
      </c>
      <c r="H10" s="26">
        <f t="shared" si="27"/>
        <v>146712.25121212122</v>
      </c>
      <c r="I10" s="24">
        <f t="shared" si="27"/>
        <v>146712.25121212122</v>
      </c>
      <c r="J10" s="24">
        <f t="shared" si="27"/>
        <v>237405</v>
      </c>
      <c r="K10" s="24">
        <f t="shared" si="27"/>
        <v>237405</v>
      </c>
      <c r="L10" s="24">
        <f t="shared" si="27"/>
        <v>243626.65680606055</v>
      </c>
      <c r="M10" s="26">
        <f t="shared" si="27"/>
        <v>170898.62329696992</v>
      </c>
      <c r="N10" s="24">
        <f t="shared" si="27"/>
        <v>146712.25121212122</v>
      </c>
      <c r="O10" s="24">
        <f t="shared" si="27"/>
        <v>384618.81818181818</v>
      </c>
      <c r="P10" s="24">
        <f t="shared" si="27"/>
        <v>291550</v>
      </c>
      <c r="Q10" s="24">
        <f t="shared" si="27"/>
        <v>237405</v>
      </c>
      <c r="R10" s="24">
        <f t="shared" si="27"/>
        <v>243626.65680606055</v>
      </c>
      <c r="S10" s="26">
        <f t="shared" si="27"/>
        <v>147634.32541666666</v>
      </c>
      <c r="T10" s="24">
        <f t="shared" si="27"/>
        <v>291550</v>
      </c>
      <c r="U10" s="24">
        <f t="shared" si="27"/>
        <v>291550</v>
      </c>
      <c r="V10" s="26">
        <f t="shared" si="27"/>
        <v>147634.32541666666</v>
      </c>
      <c r="W10" s="24">
        <f t="shared" si="27"/>
        <v>291550</v>
      </c>
      <c r="X10" s="24">
        <f t="shared" si="27"/>
        <v>291550</v>
      </c>
      <c r="Y10" s="26">
        <f t="shared" si="27"/>
        <v>147634.32541666666</v>
      </c>
      <c r="Z10" s="24">
        <f t="shared" si="27"/>
        <v>291550</v>
      </c>
      <c r="AA10" s="24">
        <f t="shared" si="27"/>
        <v>291550</v>
      </c>
      <c r="AB10" s="26">
        <f t="shared" si="27"/>
        <v>147634.32541666666</v>
      </c>
      <c r="AC10" s="24">
        <f t="shared" si="27"/>
        <v>291550</v>
      </c>
      <c r="AD10" s="24">
        <f t="shared" si="27"/>
        <v>243626.65680606055</v>
      </c>
    </row>
    <row r="11" spans="1:31" ht="16.5" x14ac:dyDescent="0.25">
      <c r="A11" t="s">
        <v>81</v>
      </c>
      <c r="B11" s="92">
        <v>0.12</v>
      </c>
      <c r="C11" s="24">
        <f>+C10*B11</f>
        <v>17605.474991999999</v>
      </c>
      <c r="D11" s="24">
        <f t="shared" ref="D11:AD11" si="28">+D$10*$B$11</f>
        <v>41983.199999999997</v>
      </c>
      <c r="E11" s="24">
        <f t="shared" si="28"/>
        <v>34986</v>
      </c>
      <c r="F11" s="24">
        <f t="shared" si="28"/>
        <v>28488.6</v>
      </c>
      <c r="G11" s="24">
        <f t="shared" si="28"/>
        <v>29235.201239999999</v>
      </c>
      <c r="H11" s="26">
        <f t="shared" si="28"/>
        <v>17605.470145454547</v>
      </c>
      <c r="I11" s="24">
        <f t="shared" si="28"/>
        <v>17605.470145454547</v>
      </c>
      <c r="J11" s="24">
        <f t="shared" si="28"/>
        <v>28488.6</v>
      </c>
      <c r="K11" s="24">
        <f t="shared" si="28"/>
        <v>28488.6</v>
      </c>
      <c r="L11" s="24">
        <f t="shared" si="28"/>
        <v>29235.198816727265</v>
      </c>
      <c r="M11" s="26">
        <f t="shared" si="28"/>
        <v>20507.83479563639</v>
      </c>
      <c r="N11" s="24">
        <f t="shared" si="28"/>
        <v>17605.470145454547</v>
      </c>
      <c r="O11" s="24">
        <f t="shared" si="28"/>
        <v>46154.258181818179</v>
      </c>
      <c r="P11" s="24">
        <f t="shared" si="28"/>
        <v>34986</v>
      </c>
      <c r="Q11" s="24">
        <f t="shared" si="28"/>
        <v>28488.6</v>
      </c>
      <c r="R11" s="24">
        <f t="shared" si="28"/>
        <v>29235.198816727265</v>
      </c>
      <c r="S11" s="26">
        <f t="shared" si="28"/>
        <v>17716.119049999998</v>
      </c>
      <c r="T11" s="24">
        <f t="shared" si="28"/>
        <v>34986</v>
      </c>
      <c r="U11" s="24">
        <f t="shared" si="28"/>
        <v>34986</v>
      </c>
      <c r="V11" s="26">
        <f t="shared" si="28"/>
        <v>17716.119049999998</v>
      </c>
      <c r="W11" s="24">
        <f t="shared" si="28"/>
        <v>34986</v>
      </c>
      <c r="X11" s="24">
        <f t="shared" si="28"/>
        <v>34986</v>
      </c>
      <c r="Y11" s="26">
        <f t="shared" si="28"/>
        <v>17716.119049999998</v>
      </c>
      <c r="Z11" s="24">
        <f t="shared" si="28"/>
        <v>34986</v>
      </c>
      <c r="AA11" s="24">
        <f t="shared" si="28"/>
        <v>34986</v>
      </c>
      <c r="AB11" s="26">
        <f t="shared" si="28"/>
        <v>17716.119049999998</v>
      </c>
      <c r="AC11" s="24">
        <f t="shared" si="28"/>
        <v>34986</v>
      </c>
      <c r="AD11" s="24">
        <f t="shared" si="28"/>
        <v>29235.198816727265</v>
      </c>
    </row>
    <row r="12" spans="1:31" ht="16.5" x14ac:dyDescent="0.25">
      <c r="A12" t="s">
        <v>82</v>
      </c>
      <c r="B12" s="91">
        <v>8.3299999999999999E-2</v>
      </c>
      <c r="C12" s="24">
        <f>+C6*B12</f>
        <v>146712.2916</v>
      </c>
      <c r="D12" s="24">
        <f t="shared" ref="D12:AD12" si="29">+D$6*$B$12</f>
        <v>349860</v>
      </c>
      <c r="E12" s="24">
        <f t="shared" si="29"/>
        <v>291550</v>
      </c>
      <c r="F12" s="24">
        <f t="shared" si="29"/>
        <v>237405</v>
      </c>
      <c r="G12" s="24">
        <f t="shared" si="29"/>
        <v>243626.677</v>
      </c>
      <c r="H12" s="26">
        <f t="shared" si="29"/>
        <v>146712.25121212122</v>
      </c>
      <c r="I12" s="24">
        <f t="shared" si="29"/>
        <v>146712.25121212122</v>
      </c>
      <c r="J12" s="24">
        <f t="shared" si="29"/>
        <v>237405</v>
      </c>
      <c r="K12" s="24">
        <f t="shared" si="29"/>
        <v>237405</v>
      </c>
      <c r="L12" s="24">
        <f t="shared" si="29"/>
        <v>243626.65680606055</v>
      </c>
      <c r="M12" s="26">
        <f t="shared" si="29"/>
        <v>170898.62329696992</v>
      </c>
      <c r="N12" s="24">
        <f t="shared" si="29"/>
        <v>146712.25121212122</v>
      </c>
      <c r="O12" s="24">
        <f t="shared" si="29"/>
        <v>384618.81818181818</v>
      </c>
      <c r="P12" s="24">
        <f t="shared" si="29"/>
        <v>291550</v>
      </c>
      <c r="Q12" s="24">
        <f t="shared" si="29"/>
        <v>237405</v>
      </c>
      <c r="R12" s="24">
        <f t="shared" si="29"/>
        <v>243626.65680606055</v>
      </c>
      <c r="S12" s="26">
        <f t="shared" si="29"/>
        <v>147634.32541666666</v>
      </c>
      <c r="T12" s="24">
        <f t="shared" si="29"/>
        <v>291550</v>
      </c>
      <c r="U12" s="24">
        <f t="shared" si="29"/>
        <v>291550</v>
      </c>
      <c r="V12" s="26">
        <f t="shared" si="29"/>
        <v>147634.32541666666</v>
      </c>
      <c r="W12" s="24">
        <f t="shared" si="29"/>
        <v>291550</v>
      </c>
      <c r="X12" s="24">
        <f t="shared" si="29"/>
        <v>291550</v>
      </c>
      <c r="Y12" s="26">
        <f t="shared" si="29"/>
        <v>147634.32541666666</v>
      </c>
      <c r="Z12" s="24">
        <f t="shared" si="29"/>
        <v>291550</v>
      </c>
      <c r="AA12" s="24">
        <f t="shared" si="29"/>
        <v>291550</v>
      </c>
      <c r="AB12" s="26">
        <f t="shared" si="29"/>
        <v>147634.32541666666</v>
      </c>
      <c r="AC12" s="24">
        <f t="shared" si="29"/>
        <v>291550</v>
      </c>
      <c r="AD12" s="24">
        <f t="shared" si="29"/>
        <v>243626.65680606055</v>
      </c>
    </row>
    <row r="13" spans="1:31" ht="16.5" x14ac:dyDescent="0.25">
      <c r="A13" t="s">
        <v>83</v>
      </c>
      <c r="B13" s="91">
        <v>4.1700000000000001E-2</v>
      </c>
      <c r="C13" s="24">
        <f>+C6*B13</f>
        <v>73444.208400000003</v>
      </c>
      <c r="D13" s="24">
        <f t="shared" ref="D13:AD13" si="30">+D$4*$B$13</f>
        <v>175140</v>
      </c>
      <c r="E13" s="24">
        <f t="shared" si="30"/>
        <v>145950</v>
      </c>
      <c r="F13" s="24">
        <f t="shared" si="30"/>
        <v>118845</v>
      </c>
      <c r="G13" s="24">
        <f t="shared" si="30"/>
        <v>113619.573</v>
      </c>
      <c r="H13" s="26">
        <f t="shared" si="30"/>
        <v>65104.188181818179</v>
      </c>
      <c r="I13" s="24">
        <f t="shared" si="30"/>
        <v>65104.188181818179</v>
      </c>
      <c r="J13" s="24">
        <f t="shared" si="30"/>
        <v>118845</v>
      </c>
      <c r="K13" s="24">
        <f t="shared" si="30"/>
        <v>118845</v>
      </c>
      <c r="L13" s="24">
        <f t="shared" si="30"/>
        <v>113619.56289090906</v>
      </c>
      <c r="M13" s="26">
        <f t="shared" si="30"/>
        <v>77211.891854545567</v>
      </c>
      <c r="N13" s="24">
        <f t="shared" si="30"/>
        <v>65104.188181818179</v>
      </c>
      <c r="O13" s="24">
        <f t="shared" si="30"/>
        <v>192540.27272727274</v>
      </c>
      <c r="P13" s="24">
        <f t="shared" si="30"/>
        <v>145950</v>
      </c>
      <c r="Q13" s="24">
        <f t="shared" si="30"/>
        <v>118845</v>
      </c>
      <c r="R13" s="24">
        <f t="shared" si="30"/>
        <v>113619.56289090906</v>
      </c>
      <c r="S13" s="26">
        <f t="shared" si="30"/>
        <v>65565.778749999998</v>
      </c>
      <c r="T13" s="24">
        <f t="shared" si="30"/>
        <v>145950</v>
      </c>
      <c r="U13" s="24">
        <f t="shared" si="30"/>
        <v>145950</v>
      </c>
      <c r="V13" s="26">
        <f t="shared" si="30"/>
        <v>65565.778749999998</v>
      </c>
      <c r="W13" s="24">
        <f t="shared" si="30"/>
        <v>145950</v>
      </c>
      <c r="X13" s="24">
        <f t="shared" si="30"/>
        <v>145950</v>
      </c>
      <c r="Y13" s="26">
        <f t="shared" si="30"/>
        <v>65565.778749999998</v>
      </c>
      <c r="Z13" s="24">
        <f t="shared" si="30"/>
        <v>145950</v>
      </c>
      <c r="AA13" s="24">
        <f t="shared" si="30"/>
        <v>145950</v>
      </c>
      <c r="AB13" s="26">
        <f t="shared" si="30"/>
        <v>65565.778749999998</v>
      </c>
      <c r="AC13" s="24">
        <f t="shared" si="30"/>
        <v>145950</v>
      </c>
      <c r="AD13" s="24">
        <f t="shared" si="30"/>
        <v>113619.56289090906</v>
      </c>
    </row>
    <row r="14" spans="1:31" s="4" customFormat="1" ht="30" x14ac:dyDescent="0.25">
      <c r="A14" s="5" t="s">
        <v>86</v>
      </c>
      <c r="C14" s="23">
        <f>+SUM(C6:C13)</f>
        <v>2480141.0485920003</v>
      </c>
      <c r="D14" s="23">
        <f t="shared" ref="D14:G14" si="31">+SUM(D6:D13)</f>
        <v>5971543.2000000002</v>
      </c>
      <c r="E14" s="23">
        <f t="shared" si="31"/>
        <v>4976286</v>
      </c>
      <c r="F14" s="23">
        <f t="shared" si="31"/>
        <v>4052118.6</v>
      </c>
      <c r="G14" s="23">
        <f t="shared" si="31"/>
        <v>4109272.54324</v>
      </c>
      <c r="H14" s="27">
        <f t="shared" ref="H14" si="32">+SUM(H6:H13)</f>
        <v>2455100.3592363638</v>
      </c>
      <c r="I14" s="23">
        <f t="shared" ref="I14" si="33">+SUM(I6:I13)</f>
        <v>2455100.3592363638</v>
      </c>
      <c r="J14" s="23">
        <f t="shared" ref="J14" si="34">+SUM(J6:J13)</f>
        <v>4052118.6</v>
      </c>
      <c r="K14" s="23">
        <f t="shared" ref="K14" si="35">+SUM(K6:K13)</f>
        <v>4052118.6</v>
      </c>
      <c r="L14" s="23">
        <f t="shared" ref="L14" si="36">+SUM(L6:L13)</f>
        <v>4109272.1985621811</v>
      </c>
      <c r="M14" s="27">
        <f t="shared" ref="M14" si="37">+SUM(M6:M13)</f>
        <v>2867922.5331229134</v>
      </c>
      <c r="N14" s="23">
        <f t="shared" ref="N14" si="38">+SUM(N6:N13)</f>
        <v>2455100.3592363638</v>
      </c>
      <c r="O14" s="23">
        <f t="shared" ref="O14" si="39">+SUM(O6:O13)</f>
        <v>6564819.8945454545</v>
      </c>
      <c r="P14" s="23">
        <f t="shared" ref="P14" si="40">+SUM(P6:P13)</f>
        <v>4976286</v>
      </c>
      <c r="Q14" s="23">
        <f t="shared" ref="Q14" si="41">+SUM(Q6:Q13)</f>
        <v>4052118.6</v>
      </c>
      <c r="R14" s="23">
        <f t="shared" ref="R14" si="42">+SUM(R6:R13)</f>
        <v>4109272.1985621811</v>
      </c>
      <c r="S14" s="27">
        <f t="shared" ref="S14" si="43">+SUM(S6:S13)</f>
        <v>2470838.6715499996</v>
      </c>
      <c r="T14" s="23">
        <f t="shared" ref="T14" si="44">+SUM(T6:T13)</f>
        <v>4976286</v>
      </c>
      <c r="U14" s="23">
        <f t="shared" ref="U14" si="45">+SUM(U6:U13)</f>
        <v>4976286</v>
      </c>
      <c r="V14" s="27">
        <f t="shared" ref="V14" si="46">+SUM(V6:V13)</f>
        <v>2470838.6715499996</v>
      </c>
      <c r="W14" s="23">
        <f t="shared" ref="W14" si="47">+SUM(W6:W13)</f>
        <v>4976286</v>
      </c>
      <c r="X14" s="23">
        <f t="shared" ref="X14" si="48">+SUM(X6:X13)</f>
        <v>4976286</v>
      </c>
      <c r="Y14" s="27">
        <f t="shared" ref="Y14" si="49">+SUM(Y6:Y13)</f>
        <v>2470838.6715499996</v>
      </c>
      <c r="Z14" s="23">
        <f t="shared" ref="Z14" si="50">+SUM(Z6:Z13)</f>
        <v>4976286</v>
      </c>
      <c r="AA14" s="23">
        <f t="shared" ref="AA14" si="51">+SUM(AA6:AA13)</f>
        <v>4976286</v>
      </c>
      <c r="AB14" s="27">
        <f t="shared" ref="AB14" si="52">+SUM(AB6:AB13)</f>
        <v>2470838.6715499996</v>
      </c>
      <c r="AC14" s="23">
        <f t="shared" ref="AC14" si="53">+SUM(AC6:AC13)</f>
        <v>4976286</v>
      </c>
      <c r="AD14" s="23">
        <f t="shared" ref="AD14" si="54">+SUM(AD6:AD13)</f>
        <v>4109272.1985621811</v>
      </c>
      <c r="AE14" s="18"/>
    </row>
    <row r="15" spans="1:31" ht="16.5" x14ac:dyDescent="0.25">
      <c r="A15" t="s">
        <v>87</v>
      </c>
      <c r="B15" s="91">
        <v>0.06</v>
      </c>
      <c r="C15" s="24">
        <f>+C$4*$B$15</f>
        <v>93675.12</v>
      </c>
      <c r="D15" s="24">
        <f t="shared" ref="D15:AD15" si="55">+D$4*$B$15</f>
        <v>252000</v>
      </c>
      <c r="E15" s="24">
        <f t="shared" si="55"/>
        <v>210000</v>
      </c>
      <c r="F15" s="24">
        <f t="shared" si="55"/>
        <v>171000</v>
      </c>
      <c r="G15" s="24">
        <f t="shared" si="55"/>
        <v>163481.4</v>
      </c>
      <c r="H15" s="26">
        <f t="shared" si="55"/>
        <v>93675.090909090912</v>
      </c>
      <c r="I15" s="24">
        <f t="shared" si="55"/>
        <v>93675.090909090912</v>
      </c>
      <c r="J15" s="24">
        <f t="shared" si="55"/>
        <v>171000</v>
      </c>
      <c r="K15" s="24">
        <f t="shared" si="55"/>
        <v>171000</v>
      </c>
      <c r="L15" s="24">
        <f t="shared" si="55"/>
        <v>163481.38545454541</v>
      </c>
      <c r="M15" s="26">
        <f t="shared" si="55"/>
        <v>111096.24727272743</v>
      </c>
      <c r="N15" s="24">
        <f t="shared" si="55"/>
        <v>93675.090909090912</v>
      </c>
      <c r="O15" s="24">
        <f t="shared" si="55"/>
        <v>277036.36363636365</v>
      </c>
      <c r="P15" s="24">
        <f t="shared" si="55"/>
        <v>210000</v>
      </c>
      <c r="Q15" s="24">
        <f t="shared" si="55"/>
        <v>171000</v>
      </c>
      <c r="R15" s="24">
        <f t="shared" si="55"/>
        <v>163481.38545454541</v>
      </c>
      <c r="S15" s="26">
        <f t="shared" si="55"/>
        <v>94339.249999999985</v>
      </c>
      <c r="T15" s="24">
        <f t="shared" si="55"/>
        <v>210000</v>
      </c>
      <c r="U15" s="24">
        <f t="shared" si="55"/>
        <v>210000</v>
      </c>
      <c r="V15" s="26">
        <f t="shared" si="55"/>
        <v>94339.249999999985</v>
      </c>
      <c r="W15" s="24">
        <f t="shared" si="55"/>
        <v>210000</v>
      </c>
      <c r="X15" s="24">
        <f t="shared" si="55"/>
        <v>210000</v>
      </c>
      <c r="Y15" s="26">
        <f t="shared" si="55"/>
        <v>94339.249999999985</v>
      </c>
      <c r="Z15" s="24">
        <f t="shared" si="55"/>
        <v>210000</v>
      </c>
      <c r="AA15" s="24">
        <f t="shared" si="55"/>
        <v>210000</v>
      </c>
      <c r="AB15" s="26">
        <f t="shared" si="55"/>
        <v>94339.249999999985</v>
      </c>
      <c r="AC15" s="24">
        <f t="shared" si="55"/>
        <v>210000</v>
      </c>
      <c r="AD15" s="24">
        <f t="shared" si="55"/>
        <v>163481.38545454541</v>
      </c>
    </row>
    <row r="16" spans="1:31" ht="16.5" x14ac:dyDescent="0.25">
      <c r="A16" t="s">
        <v>88</v>
      </c>
      <c r="B16" s="91">
        <v>5.8200000000000002E-2</v>
      </c>
      <c r="C16" s="24">
        <f>+C$4*$B$16</f>
        <v>90864.866399999999</v>
      </c>
      <c r="D16" s="24">
        <f t="shared" ref="D16:AD16" si="56">+D$4*$B$16</f>
        <v>244440</v>
      </c>
      <c r="E16" s="24">
        <f t="shared" si="56"/>
        <v>203700</v>
      </c>
      <c r="F16" s="24">
        <f t="shared" si="56"/>
        <v>165870</v>
      </c>
      <c r="G16" s="24">
        <f t="shared" si="56"/>
        <v>158576.95800000001</v>
      </c>
      <c r="H16" s="26">
        <f t="shared" si="56"/>
        <v>90864.838181818181</v>
      </c>
      <c r="I16" s="24">
        <f t="shared" si="56"/>
        <v>90864.838181818181</v>
      </c>
      <c r="J16" s="24">
        <f t="shared" si="56"/>
        <v>165870</v>
      </c>
      <c r="K16" s="24">
        <f t="shared" si="56"/>
        <v>165870</v>
      </c>
      <c r="L16" s="24">
        <f t="shared" si="56"/>
        <v>158576.94389090905</v>
      </c>
      <c r="M16" s="26">
        <f t="shared" si="56"/>
        <v>107763.35985454562</v>
      </c>
      <c r="N16" s="24">
        <f t="shared" si="56"/>
        <v>90864.838181818181</v>
      </c>
      <c r="O16" s="24">
        <f t="shared" si="56"/>
        <v>268725.27272727276</v>
      </c>
      <c r="P16" s="24">
        <f t="shared" si="56"/>
        <v>203700</v>
      </c>
      <c r="Q16" s="24">
        <f t="shared" si="56"/>
        <v>165870</v>
      </c>
      <c r="R16" s="24">
        <f t="shared" si="56"/>
        <v>158576.94389090905</v>
      </c>
      <c r="S16" s="26">
        <f t="shared" si="56"/>
        <v>91509.072499999995</v>
      </c>
      <c r="T16" s="24">
        <f t="shared" si="56"/>
        <v>203700</v>
      </c>
      <c r="U16" s="24">
        <f t="shared" si="56"/>
        <v>203700</v>
      </c>
      <c r="V16" s="26">
        <f t="shared" si="56"/>
        <v>91509.072499999995</v>
      </c>
      <c r="W16" s="24">
        <f t="shared" si="56"/>
        <v>203700</v>
      </c>
      <c r="X16" s="24">
        <f t="shared" si="56"/>
        <v>203700</v>
      </c>
      <c r="Y16" s="26">
        <f t="shared" si="56"/>
        <v>91509.072499999995</v>
      </c>
      <c r="Z16" s="24">
        <f t="shared" si="56"/>
        <v>203700</v>
      </c>
      <c r="AA16" s="24">
        <f t="shared" si="56"/>
        <v>203700</v>
      </c>
      <c r="AB16" s="26">
        <f t="shared" si="56"/>
        <v>91509.072499999995</v>
      </c>
      <c r="AC16" s="24">
        <f t="shared" si="56"/>
        <v>203700</v>
      </c>
      <c r="AD16" s="24">
        <f t="shared" si="56"/>
        <v>158576.94389090905</v>
      </c>
    </row>
    <row r="17" spans="1:31" x14ac:dyDescent="0.25">
      <c r="A17" t="s">
        <v>89</v>
      </c>
      <c r="B17" s="220">
        <f>SUM(B7:B16)</f>
        <v>0.64999999999999991</v>
      </c>
      <c r="C17" s="83">
        <f>SUM(C14:C16)</f>
        <v>2664681.0349920006</v>
      </c>
      <c r="D17" s="83">
        <f t="shared" ref="D17:G17" si="57">+SUM(D14:D16)</f>
        <v>6467983.2000000002</v>
      </c>
      <c r="E17" s="83">
        <f t="shared" si="57"/>
        <v>5389986</v>
      </c>
      <c r="F17" s="83">
        <f t="shared" si="57"/>
        <v>4388988.5999999996</v>
      </c>
      <c r="G17" s="83">
        <f t="shared" si="57"/>
        <v>4431330.9012399996</v>
      </c>
      <c r="H17" s="84">
        <f t="shared" ref="H17" si="58">+SUM(H14:H16)</f>
        <v>2639640.288327273</v>
      </c>
      <c r="I17" s="83">
        <f t="shared" ref="I17" si="59">+SUM(I14:I16)</f>
        <v>2639640.288327273</v>
      </c>
      <c r="J17" s="83">
        <f t="shared" ref="J17" si="60">+SUM(J14:J16)</f>
        <v>4388988.5999999996</v>
      </c>
      <c r="K17" s="83">
        <f t="shared" ref="K17" si="61">+SUM(K14:K16)</f>
        <v>4388988.5999999996</v>
      </c>
      <c r="L17" s="83">
        <f t="shared" ref="L17" si="62">+SUM(L14:L16)</f>
        <v>4431330.5279076351</v>
      </c>
      <c r="M17" s="84">
        <f t="shared" ref="M17" si="63">+SUM(M14:M16)</f>
        <v>3086782.1402501864</v>
      </c>
      <c r="N17" s="83">
        <f t="shared" ref="N17" si="64">+SUM(N14:N16)</f>
        <v>2639640.288327273</v>
      </c>
      <c r="O17" s="83">
        <f t="shared" ref="O17" si="65">+SUM(O14:O16)</f>
        <v>7110581.5309090903</v>
      </c>
      <c r="P17" s="83">
        <f t="shared" ref="P17" si="66">+SUM(P14:P16)</f>
        <v>5389986</v>
      </c>
      <c r="Q17" s="83">
        <f t="shared" ref="Q17" si="67">+SUM(Q14:Q16)</f>
        <v>4388988.5999999996</v>
      </c>
      <c r="R17" s="83">
        <f t="shared" ref="R17" si="68">+SUM(R14:R16)</f>
        <v>4431330.5279076351</v>
      </c>
      <c r="S17" s="84">
        <f t="shared" ref="S17" si="69">+SUM(S14:S16)</f>
        <v>2656686.9940499994</v>
      </c>
      <c r="T17" s="83">
        <f t="shared" ref="T17" si="70">+SUM(T14:T16)</f>
        <v>5389986</v>
      </c>
      <c r="U17" s="83">
        <f t="shared" ref="U17" si="71">+SUM(U14:U16)</f>
        <v>5389986</v>
      </c>
      <c r="V17" s="84">
        <f t="shared" ref="V17" si="72">+SUM(V14:V16)</f>
        <v>2656686.9940499994</v>
      </c>
      <c r="W17" s="83">
        <f t="shared" ref="W17" si="73">+SUM(W14:W16)</f>
        <v>5389986</v>
      </c>
      <c r="X17" s="83">
        <f t="shared" ref="X17" si="74">+SUM(X14:X16)</f>
        <v>5389986</v>
      </c>
      <c r="Y17" s="84">
        <f t="shared" ref="Y17" si="75">+SUM(Y14:Y16)</f>
        <v>2656686.9940499994</v>
      </c>
      <c r="Z17" s="83">
        <f t="shared" ref="Z17" si="76">+SUM(Z14:Z16)</f>
        <v>5389986</v>
      </c>
      <c r="AA17" s="83">
        <f t="shared" ref="AA17" si="77">+SUM(AA14:AA16)</f>
        <v>5389986</v>
      </c>
      <c r="AB17" s="84">
        <f t="shared" ref="AB17" si="78">+SUM(AB14:AB16)</f>
        <v>2656686.9940499994</v>
      </c>
      <c r="AC17" s="83">
        <f t="shared" ref="AC17" si="79">+SUM(AC14:AC16)</f>
        <v>5389986</v>
      </c>
      <c r="AD17" s="83">
        <f t="shared" ref="AD17" si="80">+SUM(AD14:AD16)</f>
        <v>4431330.5279076351</v>
      </c>
    </row>
    <row r="18" spans="1:31" ht="45" x14ac:dyDescent="0.25">
      <c r="A18" s="1" t="s">
        <v>90</v>
      </c>
      <c r="C18" s="83">
        <f>+C17*C3</f>
        <v>319761724.19904006</v>
      </c>
      <c r="D18" s="83">
        <f t="shared" ref="D18:G18" si="81">+D17*D3</f>
        <v>6467983.2000000002</v>
      </c>
      <c r="E18" s="83">
        <f t="shared" si="81"/>
        <v>5389986</v>
      </c>
      <c r="F18" s="83">
        <f t="shared" si="81"/>
        <v>8777977.1999999993</v>
      </c>
      <c r="G18" s="83">
        <f t="shared" si="81"/>
        <v>26587985.407439999</v>
      </c>
      <c r="H18" s="84">
        <f t="shared" ref="H18" si="82">+H17*H3</f>
        <v>10558561.153309092</v>
      </c>
      <c r="I18" s="83">
        <f t="shared" ref="I18" si="83">+I17*I3</f>
        <v>42234244.613236368</v>
      </c>
      <c r="J18" s="83">
        <f t="shared" ref="J18" si="84">+J17*J3</f>
        <v>4388988.5999999996</v>
      </c>
      <c r="K18" s="83">
        <f t="shared" ref="K18" si="85">+K17*K3</f>
        <v>4388988.5999999996</v>
      </c>
      <c r="L18" s="83">
        <f t="shared" ref="L18" si="86">+L17*L3</f>
        <v>8862661.0558152702</v>
      </c>
      <c r="M18" s="84">
        <f t="shared" ref="M18" si="87">+M17*M3</f>
        <v>37041385.683002234</v>
      </c>
      <c r="N18" s="83">
        <f t="shared" ref="N18" si="88">+N17*N3</f>
        <v>63351366.919854552</v>
      </c>
      <c r="O18" s="83">
        <f t="shared" ref="O18" si="89">+O17*O3</f>
        <v>7110581.5309090903</v>
      </c>
      <c r="P18" s="83">
        <f t="shared" ref="P18" si="90">+P17*P3</f>
        <v>5389986</v>
      </c>
      <c r="Q18" s="83">
        <f t="shared" ref="Q18" si="91">+Q17*Q3</f>
        <v>17555954.399999999</v>
      </c>
      <c r="R18" s="83">
        <f t="shared" ref="R18" si="92">+R17*R3</f>
        <v>8862661.0558152702</v>
      </c>
      <c r="S18" s="84">
        <f t="shared" ref="S18" si="93">+S17*S3</f>
        <v>15940121.964299995</v>
      </c>
      <c r="T18" s="83">
        <f t="shared" ref="T18" si="94">+T17*T3</f>
        <v>5389986</v>
      </c>
      <c r="U18" s="83">
        <f t="shared" ref="U18" si="95">+U17*U3</f>
        <v>5389986</v>
      </c>
      <c r="V18" s="84">
        <f t="shared" ref="V18" si="96">+V17*V3</f>
        <v>13283434.970249997</v>
      </c>
      <c r="W18" s="83">
        <f t="shared" ref="W18" si="97">+W17*W3</f>
        <v>5389986</v>
      </c>
      <c r="X18" s="83">
        <f t="shared" ref="X18" si="98">+X17*X3</f>
        <v>5389986</v>
      </c>
      <c r="Y18" s="84">
        <f t="shared" ref="Y18" si="99">+Y17*Y3</f>
        <v>26566869.940499995</v>
      </c>
      <c r="Z18" s="83">
        <f t="shared" ref="Z18" si="100">+Z17*Z3</f>
        <v>5389986</v>
      </c>
      <c r="AA18" s="83">
        <f t="shared" ref="AA18" si="101">+AA17*AA3</f>
        <v>5389986</v>
      </c>
      <c r="AB18" s="84">
        <f t="shared" ref="AB18" si="102">+AB17*AB3</f>
        <v>15940121.964299995</v>
      </c>
      <c r="AC18" s="83">
        <f t="shared" ref="AC18" si="103">+AC17*AC3</f>
        <v>5389986</v>
      </c>
      <c r="AD18" s="83">
        <f t="shared" ref="AD18" si="104">+AD17*AD3</f>
        <v>4431330.5279076351</v>
      </c>
    </row>
    <row r="20" spans="1:31" s="11" customFormat="1" ht="30" x14ac:dyDescent="0.25">
      <c r="A20" s="12" t="s">
        <v>91</v>
      </c>
      <c r="C20" s="376">
        <f>+SUM(C18:G18)</f>
        <v>366985656.00648004</v>
      </c>
      <c r="D20" s="377"/>
      <c r="E20" s="377"/>
      <c r="F20" s="377"/>
      <c r="G20" s="378"/>
      <c r="H20" s="379">
        <f>+SUM(H18:L18)</f>
        <v>70433444.022360727</v>
      </c>
      <c r="I20" s="377"/>
      <c r="J20" s="377"/>
      <c r="K20" s="377"/>
      <c r="L20" s="378"/>
      <c r="M20" s="379">
        <f>+SUM(M18:R18)</f>
        <v>139311935.58958116</v>
      </c>
      <c r="N20" s="377"/>
      <c r="O20" s="377"/>
      <c r="P20" s="377"/>
      <c r="Q20" s="377"/>
      <c r="R20" s="378"/>
      <c r="S20" s="379">
        <f>+SUM(S18:U18)</f>
        <v>26720093.964299995</v>
      </c>
      <c r="T20" s="377"/>
      <c r="U20" s="378"/>
      <c r="V20" s="379">
        <f>+SUM(V18:X18)</f>
        <v>24063406.970249996</v>
      </c>
      <c r="W20" s="377"/>
      <c r="X20" s="378"/>
      <c r="Y20" s="379">
        <f>+SUM(Y18:AA18)</f>
        <v>37346841.940499991</v>
      </c>
      <c r="Z20" s="377"/>
      <c r="AA20" s="378"/>
      <c r="AB20" s="379">
        <f>+SUM(AB18:AD18)</f>
        <v>25761438.492207631</v>
      </c>
      <c r="AC20" s="377"/>
      <c r="AD20" s="378"/>
      <c r="AE20" s="15"/>
    </row>
    <row r="22" spans="1:31" x14ac:dyDescent="0.25">
      <c r="B22" s="21"/>
      <c r="U22" s="173"/>
    </row>
    <row r="23" spans="1:31" x14ac:dyDescent="0.25">
      <c r="A23" t="s">
        <v>139</v>
      </c>
      <c r="C23" s="36"/>
    </row>
    <row r="25" spans="1:31" x14ac:dyDescent="0.25">
      <c r="C25" s="93"/>
    </row>
  </sheetData>
  <mergeCells count="15">
    <mergeCell ref="A1:A2"/>
    <mergeCell ref="AB1:AD1"/>
    <mergeCell ref="C20:G20"/>
    <mergeCell ref="H20:L20"/>
    <mergeCell ref="M20:R20"/>
    <mergeCell ref="S20:U20"/>
    <mergeCell ref="V20:X20"/>
    <mergeCell ref="Y20:AA20"/>
    <mergeCell ref="AB20:AD20"/>
    <mergeCell ref="C1:G1"/>
    <mergeCell ref="H1:L1"/>
    <mergeCell ref="M1:R1"/>
    <mergeCell ref="S1:U1"/>
    <mergeCell ref="V1:X1"/>
    <mergeCell ref="Y1:AA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1"/>
  <sheetViews>
    <sheetView workbookViewId="0">
      <selection activeCell="D5" sqref="D5"/>
    </sheetView>
  </sheetViews>
  <sheetFormatPr baseColWidth="10" defaultRowHeight="15" x14ac:dyDescent="0.25"/>
  <cols>
    <col min="1" max="1" width="16.140625" bestFit="1" customWidth="1"/>
    <col min="2" max="2" width="15.28515625" style="14" bestFit="1" customWidth="1"/>
    <col min="3" max="3" width="17" customWidth="1"/>
    <col min="4" max="4" width="15.28515625" style="14" bestFit="1" customWidth="1"/>
    <col min="5" max="5" width="15.28515625" bestFit="1" customWidth="1"/>
    <col min="6" max="6" width="16.7109375" customWidth="1"/>
    <col min="7" max="7" width="13.85546875" style="14" customWidth="1"/>
    <col min="8" max="8" width="12.7109375" customWidth="1"/>
    <col min="9" max="9" width="16.85546875" style="14" customWidth="1"/>
    <col min="10" max="10" width="16.42578125" customWidth="1"/>
    <col min="11" max="11" width="12.7109375" style="14" bestFit="1" customWidth="1"/>
    <col min="12" max="12" width="12" customWidth="1"/>
    <col min="13" max="13" width="15.28515625" style="14" bestFit="1" customWidth="1"/>
    <col min="14" max="14" width="12.85546875" customWidth="1"/>
    <col min="15" max="15" width="15.28515625" style="14" customWidth="1"/>
    <col min="16" max="16" width="12.7109375" bestFit="1" customWidth="1"/>
    <col min="17" max="17" width="11.5703125" style="14"/>
  </cols>
  <sheetData>
    <row r="1" spans="1:17" s="10" customFormat="1" ht="31.9" customHeight="1" x14ac:dyDescent="0.25">
      <c r="A1" s="11"/>
      <c r="B1" s="377" t="s">
        <v>37</v>
      </c>
      <c r="C1" s="377"/>
      <c r="D1" s="377" t="s">
        <v>48</v>
      </c>
      <c r="E1" s="377"/>
      <c r="F1" s="377"/>
      <c r="G1" s="377" t="s">
        <v>51</v>
      </c>
      <c r="H1" s="377"/>
      <c r="I1" s="386" t="s">
        <v>55</v>
      </c>
      <c r="J1" s="377"/>
      <c r="K1" s="386" t="s">
        <v>64</v>
      </c>
      <c r="L1" s="378"/>
      <c r="M1" s="381" t="s">
        <v>68</v>
      </c>
      <c r="N1" s="382"/>
      <c r="O1" s="381" t="s">
        <v>71</v>
      </c>
      <c r="P1" s="382"/>
      <c r="Q1" s="16"/>
    </row>
    <row r="2" spans="1:17" s="10" customFormat="1" ht="30" x14ac:dyDescent="0.25">
      <c r="A2" s="11" t="s">
        <v>36</v>
      </c>
      <c r="B2" s="13" t="s">
        <v>43</v>
      </c>
      <c r="C2" s="12" t="s">
        <v>44</v>
      </c>
      <c r="D2" s="13" t="s">
        <v>49</v>
      </c>
      <c r="E2" s="12" t="s">
        <v>50</v>
      </c>
      <c r="F2" s="12" t="s">
        <v>44</v>
      </c>
      <c r="G2" s="15" t="s">
        <v>43</v>
      </c>
      <c r="H2" s="12" t="s">
        <v>44</v>
      </c>
      <c r="I2" s="15" t="s">
        <v>43</v>
      </c>
      <c r="J2" s="12" t="s">
        <v>44</v>
      </c>
      <c r="K2" s="15" t="s">
        <v>43</v>
      </c>
      <c r="L2" s="12" t="s">
        <v>44</v>
      </c>
      <c r="M2" s="15" t="s">
        <v>43</v>
      </c>
      <c r="N2" s="12" t="s">
        <v>44</v>
      </c>
      <c r="O2" s="15" t="s">
        <v>74</v>
      </c>
      <c r="P2" s="11" t="s">
        <v>75</v>
      </c>
      <c r="Q2" s="16"/>
    </row>
    <row r="3" spans="1:17" s="10" customFormat="1" x14ac:dyDescent="0.25">
      <c r="A3" s="10" t="s">
        <v>42</v>
      </c>
      <c r="B3" s="16">
        <v>4</v>
      </c>
      <c r="C3" s="10">
        <v>1</v>
      </c>
      <c r="D3" s="16">
        <v>1</v>
      </c>
      <c r="E3" s="10">
        <v>4</v>
      </c>
      <c r="F3" s="10">
        <v>5</v>
      </c>
      <c r="G3" s="16">
        <v>2</v>
      </c>
      <c r="H3" s="10">
        <v>12</v>
      </c>
      <c r="I3" s="16">
        <v>1</v>
      </c>
      <c r="J3" s="10">
        <v>6</v>
      </c>
      <c r="K3" s="16">
        <v>1</v>
      </c>
      <c r="L3" s="10">
        <v>5</v>
      </c>
      <c r="M3" s="16">
        <v>2</v>
      </c>
      <c r="N3" s="10">
        <v>10</v>
      </c>
      <c r="O3" s="16">
        <v>2</v>
      </c>
      <c r="P3" s="10">
        <v>2</v>
      </c>
      <c r="Q3" s="16"/>
    </row>
    <row r="4" spans="1:17" x14ac:dyDescent="0.25">
      <c r="A4" t="s">
        <v>97</v>
      </c>
      <c r="B4" s="38">
        <v>10500000</v>
      </c>
      <c r="C4" s="39">
        <v>51480000</v>
      </c>
      <c r="D4" s="38">
        <v>30000000</v>
      </c>
      <c r="E4" s="39">
        <v>14500000</v>
      </c>
      <c r="F4" s="39">
        <v>750000</v>
      </c>
      <c r="G4" s="40">
        <v>10500000</v>
      </c>
      <c r="H4" s="39">
        <v>2000000</v>
      </c>
      <c r="I4" s="40">
        <v>10500000</v>
      </c>
      <c r="J4" s="39">
        <v>990000</v>
      </c>
      <c r="K4" s="40">
        <v>10500000</v>
      </c>
      <c r="L4" s="39">
        <v>950000</v>
      </c>
      <c r="M4" s="38">
        <v>10500000</v>
      </c>
      <c r="N4" s="39">
        <v>352000</v>
      </c>
      <c r="O4" s="38">
        <v>24500000</v>
      </c>
      <c r="P4" s="39">
        <v>263424</v>
      </c>
    </row>
    <row r="6" spans="1:17" x14ac:dyDescent="0.25">
      <c r="A6" t="s">
        <v>98</v>
      </c>
      <c r="B6" s="25">
        <f t="shared" ref="B6:I6" si="0">+B4*B3</f>
        <v>42000000</v>
      </c>
      <c r="C6" s="22">
        <f t="shared" si="0"/>
        <v>51480000</v>
      </c>
      <c r="D6" s="25">
        <f t="shared" si="0"/>
        <v>30000000</v>
      </c>
      <c r="E6" s="22">
        <f t="shared" si="0"/>
        <v>58000000</v>
      </c>
      <c r="F6" s="22">
        <f t="shared" si="0"/>
        <v>3750000</v>
      </c>
      <c r="G6" s="25">
        <f t="shared" si="0"/>
        <v>21000000</v>
      </c>
      <c r="H6" s="28">
        <f t="shared" si="0"/>
        <v>24000000</v>
      </c>
      <c r="I6" s="25">
        <f t="shared" si="0"/>
        <v>10500000</v>
      </c>
      <c r="J6" s="22">
        <f t="shared" ref="J6:P6" si="1">+J4*J3</f>
        <v>5940000</v>
      </c>
      <c r="K6" s="25">
        <f t="shared" si="1"/>
        <v>10500000</v>
      </c>
      <c r="L6" s="22">
        <f t="shared" si="1"/>
        <v>4750000</v>
      </c>
      <c r="M6" s="25">
        <f t="shared" si="1"/>
        <v>21000000</v>
      </c>
      <c r="N6" s="22">
        <f t="shared" si="1"/>
        <v>3520000</v>
      </c>
      <c r="O6" s="25">
        <f t="shared" si="1"/>
        <v>49000000</v>
      </c>
      <c r="P6" s="22">
        <f t="shared" si="1"/>
        <v>526848</v>
      </c>
    </row>
    <row r="7" spans="1:17" ht="30" x14ac:dyDescent="0.25">
      <c r="A7" s="1" t="s">
        <v>99</v>
      </c>
      <c r="B7" s="383">
        <f>+B6+C6</f>
        <v>93480000</v>
      </c>
      <c r="C7" s="384"/>
      <c r="D7" s="383">
        <f>+SUM(D6:F6)</f>
        <v>91750000</v>
      </c>
      <c r="E7" s="385"/>
      <c r="F7" s="384"/>
      <c r="G7" s="383">
        <f>+SUM(G6:H6)</f>
        <v>45000000</v>
      </c>
      <c r="H7" s="384"/>
      <c r="I7" s="383">
        <f>+SUM(I6:J6)</f>
        <v>16440000</v>
      </c>
      <c r="J7" s="384"/>
      <c r="K7" s="383">
        <f>+SUM(K6:L6)</f>
        <v>15250000</v>
      </c>
      <c r="L7" s="384"/>
      <c r="M7" s="383">
        <f>+SUM(M6:N6)</f>
        <v>24520000</v>
      </c>
      <c r="N7" s="384"/>
      <c r="O7" s="383">
        <f>+SUM(O6:P6)</f>
        <v>49526848</v>
      </c>
      <c r="P7" s="384"/>
    </row>
    <row r="11" spans="1:17" x14ac:dyDescent="0.25">
      <c r="O11" s="14">
        <f>+O7*4.5</f>
        <v>222870816</v>
      </c>
    </row>
  </sheetData>
  <mergeCells count="14">
    <mergeCell ref="M1:N1"/>
    <mergeCell ref="O1:P1"/>
    <mergeCell ref="B7:C7"/>
    <mergeCell ref="D7:F7"/>
    <mergeCell ref="G7:H7"/>
    <mergeCell ref="I7:J7"/>
    <mergeCell ref="K7:L7"/>
    <mergeCell ref="M7:N7"/>
    <mergeCell ref="O7:P7"/>
    <mergeCell ref="B1:C1"/>
    <mergeCell ref="D1:F1"/>
    <mergeCell ref="G1:H1"/>
    <mergeCell ref="I1:J1"/>
    <mergeCell ref="K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"/>
  <sheetViews>
    <sheetView workbookViewId="0">
      <selection activeCell="G6" sqref="G6"/>
    </sheetView>
  </sheetViews>
  <sheetFormatPr baseColWidth="10" defaultRowHeight="15" x14ac:dyDescent="0.25"/>
  <cols>
    <col min="1" max="1" width="13.140625" customWidth="1"/>
    <col min="2" max="2" width="14.7109375" customWidth="1"/>
    <col min="6" max="6" width="13.28515625" style="14" customWidth="1"/>
    <col min="7" max="7" width="11.7109375" bestFit="1" customWidth="1"/>
    <col min="8" max="8" width="14.42578125" style="14" customWidth="1"/>
    <col min="9" max="9" width="14.7109375" customWidth="1"/>
    <col min="10" max="10" width="13" customWidth="1"/>
    <col min="11" max="11" width="11.5703125" style="14"/>
  </cols>
  <sheetData>
    <row r="1" spans="1:10" x14ac:dyDescent="0.25">
      <c r="A1" s="377" t="s">
        <v>36</v>
      </c>
      <c r="B1" s="377" t="s">
        <v>55</v>
      </c>
      <c r="C1" s="377"/>
      <c r="D1" s="377"/>
      <c r="E1" s="377"/>
      <c r="F1" s="387" t="s">
        <v>64</v>
      </c>
      <c r="G1" s="388"/>
      <c r="H1" s="387" t="s">
        <v>68</v>
      </c>
      <c r="I1" s="388"/>
      <c r="J1" s="388"/>
    </row>
    <row r="2" spans="1:10" ht="30" x14ac:dyDescent="0.25">
      <c r="A2" s="377"/>
      <c r="B2" s="19" t="s">
        <v>61</v>
      </c>
      <c r="C2" s="19" t="s">
        <v>60</v>
      </c>
      <c r="D2" s="19" t="s">
        <v>59</v>
      </c>
      <c r="E2" s="19" t="s">
        <v>62</v>
      </c>
      <c r="F2" s="20" t="s">
        <v>67</v>
      </c>
      <c r="G2" s="19" t="s">
        <v>60</v>
      </c>
      <c r="H2" s="13" t="s">
        <v>69</v>
      </c>
      <c r="I2" s="12" t="s">
        <v>70</v>
      </c>
      <c r="J2" s="12" t="s">
        <v>59</v>
      </c>
    </row>
    <row r="3" spans="1:10" x14ac:dyDescent="0.25">
      <c r="A3" t="s">
        <v>63</v>
      </c>
      <c r="B3">
        <v>4000</v>
      </c>
      <c r="C3">
        <v>600</v>
      </c>
      <c r="D3">
        <v>4</v>
      </c>
      <c r="E3">
        <v>8</v>
      </c>
      <c r="F3" s="14">
        <v>3500</v>
      </c>
      <c r="G3">
        <v>140</v>
      </c>
      <c r="H3" s="14">
        <v>2500</v>
      </c>
      <c r="I3">
        <v>600</v>
      </c>
      <c r="J3">
        <v>12</v>
      </c>
    </row>
    <row r="4" spans="1:10" ht="30" x14ac:dyDescent="0.25">
      <c r="A4" s="1" t="s">
        <v>97</v>
      </c>
      <c r="B4" s="81">
        <v>7619</v>
      </c>
      <c r="C4" s="81">
        <v>6750</v>
      </c>
      <c r="D4" s="81">
        <v>119900</v>
      </c>
      <c r="E4" s="81">
        <v>77000</v>
      </c>
      <c r="F4" s="82">
        <v>14217</v>
      </c>
      <c r="G4" s="85">
        <v>6750</v>
      </c>
      <c r="H4" s="82">
        <v>6989</v>
      </c>
      <c r="I4" s="85">
        <v>7750</v>
      </c>
      <c r="J4" s="85">
        <v>119000</v>
      </c>
    </row>
    <row r="5" spans="1:10" x14ac:dyDescent="0.25">
      <c r="A5" s="1"/>
    </row>
    <row r="6" spans="1:10" ht="30" x14ac:dyDescent="0.25">
      <c r="A6" s="1" t="s">
        <v>98</v>
      </c>
      <c r="B6" s="36">
        <f>+B4*B3</f>
        <v>30476000</v>
      </c>
      <c r="C6" s="36">
        <f t="shared" ref="C6:D6" si="0">+C4*C3</f>
        <v>4050000</v>
      </c>
      <c r="D6" s="36">
        <f t="shared" si="0"/>
        <v>479600</v>
      </c>
      <c r="E6" s="36">
        <f t="shared" ref="E6:J6" si="1">+E4*E3</f>
        <v>616000</v>
      </c>
      <c r="F6" s="37">
        <f t="shared" si="1"/>
        <v>49759500</v>
      </c>
      <c r="G6" s="36">
        <f t="shared" si="1"/>
        <v>945000</v>
      </c>
      <c r="H6" s="37">
        <f t="shared" si="1"/>
        <v>17472500</v>
      </c>
      <c r="I6" s="36">
        <f t="shared" si="1"/>
        <v>4650000</v>
      </c>
      <c r="J6" s="36">
        <f t="shared" si="1"/>
        <v>1428000</v>
      </c>
    </row>
    <row r="7" spans="1:10" ht="45" x14ac:dyDescent="0.25">
      <c r="A7" s="1" t="s">
        <v>99</v>
      </c>
      <c r="B7" s="389">
        <f>+SUM(B6:E6)</f>
        <v>35621600</v>
      </c>
      <c r="C7" s="389"/>
      <c r="D7" s="389"/>
      <c r="E7" s="390"/>
      <c r="F7" s="391">
        <f>+F6+G6</f>
        <v>50704500</v>
      </c>
      <c r="G7" s="390"/>
      <c r="H7" s="391">
        <f>+SUM(H6:J6)</f>
        <v>23550500</v>
      </c>
      <c r="I7" s="389"/>
      <c r="J7" s="390"/>
    </row>
  </sheetData>
  <mergeCells count="7">
    <mergeCell ref="B1:E1"/>
    <mergeCell ref="A1:A2"/>
    <mergeCell ref="F1:G1"/>
    <mergeCell ref="H1:J1"/>
    <mergeCell ref="B7:E7"/>
    <mergeCell ref="F7:G7"/>
    <mergeCell ref="H7:J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7"/>
  <sheetViews>
    <sheetView topLeftCell="A19" zoomScale="85" zoomScaleNormal="85" workbookViewId="0">
      <selection activeCell="A49" sqref="A49:B52"/>
    </sheetView>
  </sheetViews>
  <sheetFormatPr baseColWidth="10" defaultRowHeight="15" x14ac:dyDescent="0.25"/>
  <cols>
    <col min="1" max="1" width="23.7109375" customWidth="1"/>
  </cols>
  <sheetData>
    <row r="1" spans="1:10" x14ac:dyDescent="0.25">
      <c r="A1" s="392" t="s">
        <v>14</v>
      </c>
      <c r="B1" s="392"/>
      <c r="C1" s="392"/>
      <c r="D1" s="392"/>
      <c r="E1" s="392"/>
      <c r="F1" s="392"/>
      <c r="G1" s="392"/>
      <c r="H1" s="392"/>
      <c r="I1" s="392"/>
    </row>
    <row r="2" spans="1:10" ht="66" customHeight="1" x14ac:dyDescent="0.25">
      <c r="A2" s="6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2"/>
    </row>
    <row r="3" spans="1:10" ht="30" x14ac:dyDescent="0.25">
      <c r="A3" s="8" t="s">
        <v>12</v>
      </c>
      <c r="B3" s="9">
        <v>271565</v>
      </c>
      <c r="C3" s="9">
        <v>45</v>
      </c>
      <c r="D3" s="9">
        <v>97</v>
      </c>
      <c r="E3" s="9">
        <v>4</v>
      </c>
      <c r="F3" s="9">
        <v>4</v>
      </c>
      <c r="G3" s="9">
        <v>24</v>
      </c>
      <c r="H3" s="9">
        <v>18</v>
      </c>
      <c r="I3" s="9">
        <v>16</v>
      </c>
    </row>
    <row r="4" spans="1:10" ht="30" x14ac:dyDescent="0.25">
      <c r="A4" s="8" t="s">
        <v>9</v>
      </c>
      <c r="B4" s="9">
        <v>545758</v>
      </c>
      <c r="C4" s="9">
        <v>37</v>
      </c>
      <c r="D4" s="9">
        <v>88</v>
      </c>
      <c r="E4" s="9">
        <v>23</v>
      </c>
      <c r="F4" s="9">
        <v>4</v>
      </c>
      <c r="G4" s="9">
        <v>17</v>
      </c>
      <c r="H4" s="9">
        <v>11</v>
      </c>
      <c r="I4" s="9">
        <v>12</v>
      </c>
    </row>
    <row r="5" spans="1:10" ht="30" x14ac:dyDescent="0.25">
      <c r="A5" s="8" t="s">
        <v>11</v>
      </c>
      <c r="B5" s="9">
        <v>414280</v>
      </c>
      <c r="C5" s="9">
        <v>63</v>
      </c>
      <c r="D5" s="9">
        <v>99</v>
      </c>
      <c r="E5" s="9">
        <v>12</v>
      </c>
      <c r="F5" s="9">
        <v>8</v>
      </c>
      <c r="G5" s="9">
        <v>36</v>
      </c>
      <c r="H5" s="9">
        <v>27</v>
      </c>
      <c r="I5" s="9">
        <v>20</v>
      </c>
    </row>
    <row r="6" spans="1:10" ht="30" x14ac:dyDescent="0.25">
      <c r="A6" s="8" t="s">
        <v>10</v>
      </c>
      <c r="B6" s="9">
        <v>374248</v>
      </c>
      <c r="C6" s="9">
        <v>127</v>
      </c>
      <c r="D6" s="9">
        <v>134</v>
      </c>
      <c r="E6" s="9">
        <v>6</v>
      </c>
      <c r="F6" s="9">
        <v>4</v>
      </c>
      <c r="G6" s="9">
        <v>40</v>
      </c>
      <c r="H6" s="9">
        <v>36</v>
      </c>
      <c r="I6" s="9">
        <v>15</v>
      </c>
    </row>
    <row r="7" spans="1:10" x14ac:dyDescent="0.25">
      <c r="A7" s="8" t="s">
        <v>13</v>
      </c>
      <c r="B7" s="9">
        <v>1605851</v>
      </c>
      <c r="C7" s="9">
        <v>272</v>
      </c>
      <c r="D7" s="9">
        <v>418</v>
      </c>
      <c r="E7" s="9">
        <v>45</v>
      </c>
      <c r="F7" s="9">
        <v>20</v>
      </c>
      <c r="G7" s="9">
        <v>117</v>
      </c>
      <c r="H7" s="9">
        <v>92</v>
      </c>
      <c r="I7" s="9">
        <v>63</v>
      </c>
    </row>
    <row r="10" spans="1:10" ht="28.9" customHeight="1" x14ac:dyDescent="0.25">
      <c r="A10" s="393" t="s">
        <v>15</v>
      </c>
      <c r="B10" s="393"/>
      <c r="C10" s="393"/>
      <c r="D10" s="393"/>
      <c r="E10" s="393"/>
      <c r="F10" s="393"/>
      <c r="G10" s="393"/>
      <c r="H10" s="393"/>
      <c r="I10" s="393"/>
    </row>
    <row r="11" spans="1:10" x14ac:dyDescent="0.25">
      <c r="A11" s="394" t="s">
        <v>16</v>
      </c>
      <c r="B11" s="394"/>
      <c r="C11" s="394" t="s">
        <v>17</v>
      </c>
      <c r="D11" s="394"/>
      <c r="E11" s="394"/>
      <c r="F11" s="394"/>
      <c r="G11" s="394"/>
      <c r="H11" s="394"/>
      <c r="I11" s="394"/>
    </row>
    <row r="12" spans="1:10" ht="28.9" customHeight="1" x14ac:dyDescent="0.25">
      <c r="A12" s="393" t="s">
        <v>18</v>
      </c>
      <c r="B12" s="393"/>
      <c r="C12" s="395" t="s">
        <v>19</v>
      </c>
      <c r="D12" s="395"/>
      <c r="E12" s="395"/>
      <c r="F12" s="395"/>
      <c r="G12" s="395"/>
      <c r="H12" s="395"/>
      <c r="I12" s="395"/>
    </row>
    <row r="13" spans="1:10" x14ac:dyDescent="0.25">
      <c r="A13" s="393"/>
      <c r="B13" s="393"/>
      <c r="C13" s="395"/>
      <c r="D13" s="395"/>
      <c r="E13" s="395"/>
      <c r="F13" s="395"/>
      <c r="G13" s="395"/>
      <c r="H13" s="395"/>
      <c r="I13" s="395"/>
    </row>
    <row r="14" spans="1:10" x14ac:dyDescent="0.25">
      <c r="A14" s="393"/>
      <c r="B14" s="393"/>
      <c r="C14" s="395"/>
      <c r="D14" s="395"/>
      <c r="E14" s="395"/>
      <c r="F14" s="395"/>
      <c r="G14" s="395"/>
      <c r="H14" s="395"/>
      <c r="I14" s="395"/>
    </row>
    <row r="15" spans="1:10" x14ac:dyDescent="0.25">
      <c r="A15" s="393"/>
      <c r="B15" s="393"/>
      <c r="C15" s="395"/>
      <c r="D15" s="395"/>
      <c r="E15" s="395"/>
      <c r="F15" s="395"/>
      <c r="G15" s="395"/>
      <c r="H15" s="395"/>
      <c r="I15" s="395"/>
    </row>
    <row r="16" spans="1:10" x14ac:dyDescent="0.25">
      <c r="A16" s="393"/>
      <c r="B16" s="393"/>
      <c r="C16" s="395"/>
      <c r="D16" s="395"/>
      <c r="E16" s="395"/>
      <c r="F16" s="395"/>
      <c r="G16" s="395"/>
      <c r="H16" s="395"/>
      <c r="I16" s="395"/>
    </row>
    <row r="17" spans="1:9" x14ac:dyDescent="0.25">
      <c r="A17" s="393"/>
      <c r="B17" s="393"/>
      <c r="C17" s="395"/>
      <c r="D17" s="395"/>
      <c r="E17" s="395"/>
      <c r="F17" s="395"/>
      <c r="G17" s="395"/>
      <c r="H17" s="395"/>
      <c r="I17" s="395"/>
    </row>
    <row r="18" spans="1:9" x14ac:dyDescent="0.25">
      <c r="A18" s="393"/>
      <c r="B18" s="393"/>
      <c r="C18" s="395"/>
      <c r="D18" s="395"/>
      <c r="E18" s="395"/>
      <c r="F18" s="395"/>
      <c r="G18" s="395"/>
      <c r="H18" s="395"/>
      <c r="I18" s="395"/>
    </row>
    <row r="19" spans="1:9" ht="28.9" customHeight="1" x14ac:dyDescent="0.25">
      <c r="A19" s="397" t="s">
        <v>20</v>
      </c>
      <c r="B19" s="397"/>
      <c r="C19" s="396" t="s">
        <v>21</v>
      </c>
      <c r="D19" s="396"/>
      <c r="E19" s="396"/>
      <c r="F19" s="396"/>
      <c r="G19" s="396"/>
      <c r="H19" s="396"/>
      <c r="I19" s="396"/>
    </row>
    <row r="20" spans="1:9" x14ac:dyDescent="0.25">
      <c r="A20" s="397"/>
      <c r="B20" s="397"/>
      <c r="C20" s="396"/>
      <c r="D20" s="396"/>
      <c r="E20" s="396"/>
      <c r="F20" s="396"/>
      <c r="G20" s="396"/>
      <c r="H20" s="396"/>
      <c r="I20" s="396"/>
    </row>
    <row r="21" spans="1:9" x14ac:dyDescent="0.25">
      <c r="A21" s="397"/>
      <c r="B21" s="397"/>
      <c r="C21" s="396"/>
      <c r="D21" s="396"/>
      <c r="E21" s="396"/>
      <c r="F21" s="396"/>
      <c r="G21" s="396"/>
      <c r="H21" s="396"/>
      <c r="I21" s="396"/>
    </row>
    <row r="22" spans="1:9" x14ac:dyDescent="0.25">
      <c r="A22" s="397"/>
      <c r="B22" s="397"/>
      <c r="C22" s="396"/>
      <c r="D22" s="396"/>
      <c r="E22" s="396"/>
      <c r="F22" s="396"/>
      <c r="G22" s="396"/>
      <c r="H22" s="396"/>
      <c r="I22" s="396"/>
    </row>
    <row r="23" spans="1:9" x14ac:dyDescent="0.25">
      <c r="A23" s="397"/>
      <c r="B23" s="397"/>
      <c r="C23" s="396"/>
      <c r="D23" s="396"/>
      <c r="E23" s="396"/>
      <c r="F23" s="396"/>
      <c r="G23" s="396"/>
      <c r="H23" s="396"/>
      <c r="I23" s="396"/>
    </row>
    <row r="24" spans="1:9" x14ac:dyDescent="0.25">
      <c r="A24" s="397"/>
      <c r="B24" s="397"/>
      <c r="C24" s="396"/>
      <c r="D24" s="396"/>
      <c r="E24" s="396"/>
      <c r="F24" s="396"/>
      <c r="G24" s="396"/>
      <c r="H24" s="396"/>
      <c r="I24" s="396"/>
    </row>
    <row r="25" spans="1:9" ht="14.45" customHeight="1" x14ac:dyDescent="0.25">
      <c r="A25" s="398" t="s">
        <v>22</v>
      </c>
      <c r="B25" s="398"/>
      <c r="C25" s="396" t="s">
        <v>23</v>
      </c>
      <c r="D25" s="396"/>
      <c r="E25" s="396"/>
      <c r="F25" s="396"/>
      <c r="G25" s="396"/>
      <c r="H25" s="396"/>
      <c r="I25" s="396"/>
    </row>
    <row r="26" spans="1:9" x14ac:dyDescent="0.25">
      <c r="A26" s="398"/>
      <c r="B26" s="398"/>
      <c r="C26" s="396"/>
      <c r="D26" s="396"/>
      <c r="E26" s="396"/>
      <c r="F26" s="396"/>
      <c r="G26" s="396"/>
      <c r="H26" s="396"/>
      <c r="I26" s="396"/>
    </row>
    <row r="27" spans="1:9" x14ac:dyDescent="0.25">
      <c r="A27" s="398"/>
      <c r="B27" s="398"/>
      <c r="C27" s="396"/>
      <c r="D27" s="396"/>
      <c r="E27" s="396"/>
      <c r="F27" s="396"/>
      <c r="G27" s="396"/>
      <c r="H27" s="396"/>
      <c r="I27" s="396"/>
    </row>
    <row r="28" spans="1:9" x14ac:dyDescent="0.25">
      <c r="A28" s="398"/>
      <c r="B28" s="398"/>
      <c r="C28" s="396"/>
      <c r="D28" s="396"/>
      <c r="E28" s="396"/>
      <c r="F28" s="396"/>
      <c r="G28" s="396"/>
      <c r="H28" s="396"/>
      <c r="I28" s="396"/>
    </row>
    <row r="29" spans="1:9" x14ac:dyDescent="0.25">
      <c r="A29" s="398"/>
      <c r="B29" s="398"/>
      <c r="C29" s="396"/>
      <c r="D29" s="396"/>
      <c r="E29" s="396"/>
      <c r="F29" s="396"/>
      <c r="G29" s="396"/>
      <c r="H29" s="396"/>
      <c r="I29" s="396"/>
    </row>
    <row r="30" spans="1:9" x14ac:dyDescent="0.25">
      <c r="A30" s="398"/>
      <c r="B30" s="398"/>
      <c r="C30" s="396"/>
      <c r="D30" s="396"/>
      <c r="E30" s="396"/>
      <c r="F30" s="396"/>
      <c r="G30" s="396"/>
      <c r="H30" s="396"/>
      <c r="I30" s="396"/>
    </row>
    <row r="31" spans="1:9" ht="43.15" customHeight="1" x14ac:dyDescent="0.25">
      <c r="A31" s="397" t="s">
        <v>25</v>
      </c>
      <c r="B31" s="397"/>
      <c r="C31" s="396" t="s">
        <v>24</v>
      </c>
      <c r="D31" s="396"/>
      <c r="E31" s="396"/>
      <c r="F31" s="396"/>
      <c r="G31" s="396"/>
      <c r="H31" s="396"/>
      <c r="I31" s="396"/>
    </row>
    <row r="32" spans="1:9" x14ac:dyDescent="0.25">
      <c r="A32" s="397"/>
      <c r="B32" s="397"/>
      <c r="C32" s="396"/>
      <c r="D32" s="396"/>
      <c r="E32" s="396"/>
      <c r="F32" s="396"/>
      <c r="G32" s="396"/>
      <c r="H32" s="396"/>
      <c r="I32" s="396"/>
    </row>
    <row r="33" spans="1:9" x14ac:dyDescent="0.25">
      <c r="A33" s="397"/>
      <c r="B33" s="397"/>
      <c r="C33" s="396"/>
      <c r="D33" s="396"/>
      <c r="E33" s="396"/>
      <c r="F33" s="396"/>
      <c r="G33" s="396"/>
      <c r="H33" s="396"/>
      <c r="I33" s="396"/>
    </row>
    <row r="34" spans="1:9" x14ac:dyDescent="0.25">
      <c r="A34" s="397"/>
      <c r="B34" s="397"/>
      <c r="C34" s="396"/>
      <c r="D34" s="396"/>
      <c r="E34" s="396"/>
      <c r="F34" s="396"/>
      <c r="G34" s="396"/>
      <c r="H34" s="396"/>
      <c r="I34" s="396"/>
    </row>
    <row r="35" spans="1:9" x14ac:dyDescent="0.25">
      <c r="A35" s="397"/>
      <c r="B35" s="397"/>
      <c r="C35" s="396"/>
      <c r="D35" s="396"/>
      <c r="E35" s="396"/>
      <c r="F35" s="396"/>
      <c r="G35" s="396"/>
      <c r="H35" s="396"/>
      <c r="I35" s="396"/>
    </row>
    <row r="36" spans="1:9" x14ac:dyDescent="0.25">
      <c r="A36" s="397"/>
      <c r="B36" s="397"/>
      <c r="C36" s="396"/>
      <c r="D36" s="396"/>
      <c r="E36" s="396"/>
      <c r="F36" s="396"/>
      <c r="G36" s="396"/>
      <c r="H36" s="396"/>
      <c r="I36" s="396"/>
    </row>
    <row r="37" spans="1:9" x14ac:dyDescent="0.25">
      <c r="A37" s="397"/>
      <c r="B37" s="397"/>
      <c r="C37" s="396"/>
      <c r="D37" s="396"/>
      <c r="E37" s="396"/>
      <c r="F37" s="396"/>
      <c r="G37" s="396"/>
      <c r="H37" s="396"/>
      <c r="I37" s="396"/>
    </row>
    <row r="38" spans="1:9" x14ac:dyDescent="0.25">
      <c r="A38" s="397"/>
      <c r="B38" s="397"/>
      <c r="C38" s="396"/>
      <c r="D38" s="396"/>
      <c r="E38" s="396"/>
      <c r="F38" s="396"/>
      <c r="G38" s="396"/>
      <c r="H38" s="396"/>
      <c r="I38" s="396"/>
    </row>
    <row r="39" spans="1:9" x14ac:dyDescent="0.25">
      <c r="A39" s="397"/>
      <c r="B39" s="397"/>
      <c r="C39" s="396"/>
      <c r="D39" s="396"/>
      <c r="E39" s="396"/>
      <c r="F39" s="396"/>
      <c r="G39" s="396"/>
      <c r="H39" s="396"/>
      <c r="I39" s="396"/>
    </row>
    <row r="40" spans="1:9" x14ac:dyDescent="0.25">
      <c r="A40" s="397"/>
      <c r="B40" s="397"/>
      <c r="C40" s="396"/>
      <c r="D40" s="396"/>
      <c r="E40" s="396"/>
      <c r="F40" s="396"/>
      <c r="G40" s="396"/>
      <c r="H40" s="396"/>
      <c r="I40" s="396"/>
    </row>
    <row r="41" spans="1:9" ht="28.9" customHeight="1" x14ac:dyDescent="0.25">
      <c r="A41" s="397" t="s">
        <v>27</v>
      </c>
      <c r="B41" s="397"/>
      <c r="C41" s="396" t="s">
        <v>26</v>
      </c>
      <c r="D41" s="396"/>
      <c r="E41" s="396"/>
      <c r="F41" s="396"/>
      <c r="G41" s="396"/>
      <c r="H41" s="396"/>
      <c r="I41" s="396"/>
    </row>
    <row r="42" spans="1:9" x14ac:dyDescent="0.25">
      <c r="A42" s="397"/>
      <c r="B42" s="397"/>
      <c r="C42" s="396"/>
      <c r="D42" s="396"/>
      <c r="E42" s="396"/>
      <c r="F42" s="396"/>
      <c r="G42" s="396"/>
      <c r="H42" s="396"/>
      <c r="I42" s="396"/>
    </row>
    <row r="43" spans="1:9" x14ac:dyDescent="0.25">
      <c r="A43" s="397"/>
      <c r="B43" s="397"/>
      <c r="C43" s="396"/>
      <c r="D43" s="396"/>
      <c r="E43" s="396"/>
      <c r="F43" s="396"/>
      <c r="G43" s="396"/>
      <c r="H43" s="396"/>
      <c r="I43" s="396"/>
    </row>
    <row r="44" spans="1:9" x14ac:dyDescent="0.25">
      <c r="A44" s="397"/>
      <c r="B44" s="397"/>
      <c r="C44" s="396"/>
      <c r="D44" s="396"/>
      <c r="E44" s="396"/>
      <c r="F44" s="396"/>
      <c r="G44" s="396"/>
      <c r="H44" s="396"/>
      <c r="I44" s="396"/>
    </row>
    <row r="45" spans="1:9" x14ac:dyDescent="0.25">
      <c r="A45" s="397"/>
      <c r="B45" s="397"/>
      <c r="C45" s="396"/>
      <c r="D45" s="396"/>
      <c r="E45" s="396"/>
      <c r="F45" s="396"/>
      <c r="G45" s="396"/>
      <c r="H45" s="396"/>
      <c r="I45" s="396"/>
    </row>
    <row r="46" spans="1:9" x14ac:dyDescent="0.25">
      <c r="A46" s="397"/>
      <c r="B46" s="397"/>
      <c r="C46" s="396"/>
      <c r="D46" s="396"/>
      <c r="E46" s="396"/>
      <c r="F46" s="396"/>
      <c r="G46" s="396"/>
      <c r="H46" s="396"/>
      <c r="I46" s="396"/>
    </row>
    <row r="47" spans="1:9" x14ac:dyDescent="0.25">
      <c r="A47" s="397"/>
      <c r="B47" s="397"/>
      <c r="C47" s="396"/>
      <c r="D47" s="396"/>
      <c r="E47" s="396"/>
      <c r="F47" s="396"/>
      <c r="G47" s="396"/>
      <c r="H47" s="396"/>
      <c r="I47" s="396"/>
    </row>
    <row r="48" spans="1:9" x14ac:dyDescent="0.25">
      <c r="A48" s="397"/>
      <c r="B48" s="397"/>
      <c r="C48" s="396"/>
      <c r="D48" s="396"/>
      <c r="E48" s="396"/>
      <c r="F48" s="396"/>
      <c r="G48" s="396"/>
      <c r="H48" s="396"/>
      <c r="I48" s="396"/>
    </row>
    <row r="49" spans="1:9" ht="43.15" customHeight="1" x14ac:dyDescent="0.25">
      <c r="A49" s="397" t="s">
        <v>29</v>
      </c>
      <c r="B49" s="397"/>
      <c r="C49" s="396" t="s">
        <v>28</v>
      </c>
      <c r="D49" s="396"/>
      <c r="E49" s="396"/>
      <c r="F49" s="396"/>
      <c r="G49" s="396"/>
      <c r="H49" s="396"/>
      <c r="I49" s="396"/>
    </row>
    <row r="50" spans="1:9" x14ac:dyDescent="0.25">
      <c r="A50" s="397"/>
      <c r="B50" s="397"/>
      <c r="C50" s="396"/>
      <c r="D50" s="396"/>
      <c r="E50" s="396"/>
      <c r="F50" s="396"/>
      <c r="G50" s="396"/>
      <c r="H50" s="396"/>
      <c r="I50" s="396"/>
    </row>
    <row r="51" spans="1:9" x14ac:dyDescent="0.25">
      <c r="A51" s="397"/>
      <c r="B51" s="397"/>
      <c r="C51" s="396"/>
      <c r="D51" s="396"/>
      <c r="E51" s="396"/>
      <c r="F51" s="396"/>
      <c r="G51" s="396"/>
      <c r="H51" s="396"/>
      <c r="I51" s="396"/>
    </row>
    <row r="52" spans="1:9" x14ac:dyDescent="0.25">
      <c r="A52" s="397"/>
      <c r="B52" s="397"/>
      <c r="C52" s="396"/>
      <c r="D52" s="396"/>
      <c r="E52" s="396"/>
      <c r="F52" s="396"/>
      <c r="G52" s="396"/>
      <c r="H52" s="396"/>
      <c r="I52" s="396"/>
    </row>
    <row r="53" spans="1:9" ht="43.15" customHeight="1" x14ac:dyDescent="0.25">
      <c r="A53" s="397" t="s">
        <v>31</v>
      </c>
      <c r="B53" s="397"/>
      <c r="C53" s="396" t="s">
        <v>30</v>
      </c>
      <c r="D53" s="396"/>
      <c r="E53" s="396"/>
      <c r="F53" s="396"/>
      <c r="G53" s="396"/>
      <c r="H53" s="396"/>
      <c r="I53" s="396"/>
    </row>
    <row r="54" spans="1:9" x14ac:dyDescent="0.25">
      <c r="A54" s="397"/>
      <c r="B54" s="397"/>
      <c r="C54" s="396"/>
      <c r="D54" s="396"/>
      <c r="E54" s="396"/>
      <c r="F54" s="396"/>
      <c r="G54" s="396"/>
      <c r="H54" s="396"/>
      <c r="I54" s="396"/>
    </row>
    <row r="55" spans="1:9" x14ac:dyDescent="0.25">
      <c r="A55" s="397"/>
      <c r="B55" s="397"/>
      <c r="C55" s="396"/>
      <c r="D55" s="396"/>
      <c r="E55" s="396"/>
      <c r="F55" s="396"/>
      <c r="G55" s="396"/>
      <c r="H55" s="396"/>
      <c r="I55" s="396"/>
    </row>
    <row r="56" spans="1:9" x14ac:dyDescent="0.25">
      <c r="A56" s="397"/>
      <c r="B56" s="397"/>
      <c r="C56" s="396"/>
      <c r="D56" s="396"/>
      <c r="E56" s="396"/>
      <c r="F56" s="396"/>
      <c r="G56" s="396"/>
      <c r="H56" s="396"/>
      <c r="I56" s="396"/>
    </row>
    <row r="57" spans="1:9" ht="28.9" customHeight="1" x14ac:dyDescent="0.25">
      <c r="A57" s="397" t="s">
        <v>33</v>
      </c>
      <c r="B57" s="397"/>
      <c r="C57" s="396" t="s">
        <v>32</v>
      </c>
      <c r="D57" s="396"/>
      <c r="E57" s="396"/>
      <c r="F57" s="396"/>
      <c r="G57" s="396"/>
      <c r="H57" s="396"/>
      <c r="I57" s="396"/>
    </row>
    <row r="58" spans="1:9" x14ac:dyDescent="0.25">
      <c r="A58" s="397"/>
      <c r="B58" s="397"/>
      <c r="C58" s="396"/>
      <c r="D58" s="396"/>
      <c r="E58" s="396"/>
      <c r="F58" s="396"/>
      <c r="G58" s="396"/>
      <c r="H58" s="396"/>
      <c r="I58" s="396"/>
    </row>
    <row r="59" spans="1:9" x14ac:dyDescent="0.25">
      <c r="A59" s="397"/>
      <c r="B59" s="397"/>
      <c r="C59" s="396"/>
      <c r="D59" s="396"/>
      <c r="E59" s="396"/>
      <c r="F59" s="396"/>
      <c r="G59" s="396"/>
      <c r="H59" s="396"/>
      <c r="I59" s="396"/>
    </row>
    <row r="60" spans="1:9" x14ac:dyDescent="0.25">
      <c r="A60" s="397"/>
      <c r="B60" s="397"/>
      <c r="C60" s="396"/>
      <c r="D60" s="396"/>
      <c r="E60" s="396"/>
      <c r="F60" s="396"/>
      <c r="G60" s="396"/>
      <c r="H60" s="396"/>
      <c r="I60" s="396"/>
    </row>
    <row r="61" spans="1:9" x14ac:dyDescent="0.25">
      <c r="A61" s="397"/>
      <c r="B61" s="397"/>
      <c r="C61" s="396"/>
      <c r="D61" s="396"/>
      <c r="E61" s="396"/>
      <c r="F61" s="396"/>
      <c r="G61" s="396"/>
      <c r="H61" s="396"/>
      <c r="I61" s="396"/>
    </row>
    <row r="62" spans="1:9" ht="28.9" customHeight="1" x14ac:dyDescent="0.25">
      <c r="A62" s="397" t="s">
        <v>35</v>
      </c>
      <c r="B62" s="397"/>
      <c r="C62" s="395" t="s">
        <v>34</v>
      </c>
      <c r="D62" s="395"/>
      <c r="E62" s="395"/>
      <c r="F62" s="395"/>
      <c r="G62" s="395"/>
      <c r="H62" s="395"/>
      <c r="I62" s="395"/>
    </row>
    <row r="63" spans="1:9" x14ac:dyDescent="0.25">
      <c r="A63" s="397"/>
      <c r="B63" s="397"/>
      <c r="C63" s="395"/>
      <c r="D63" s="395"/>
      <c r="E63" s="395"/>
      <c r="F63" s="395"/>
      <c r="G63" s="395"/>
      <c r="H63" s="395"/>
      <c r="I63" s="395"/>
    </row>
    <row r="64" spans="1:9" x14ac:dyDescent="0.25">
      <c r="A64" s="397"/>
      <c r="B64" s="397"/>
      <c r="C64" s="395"/>
      <c r="D64" s="395"/>
      <c r="E64" s="395"/>
      <c r="F64" s="395"/>
      <c r="G64" s="395"/>
      <c r="H64" s="395"/>
      <c r="I64" s="395"/>
    </row>
    <row r="65" spans="1:9" x14ac:dyDescent="0.25">
      <c r="A65" s="397"/>
      <c r="B65" s="397"/>
      <c r="C65" s="395"/>
      <c r="D65" s="395"/>
      <c r="E65" s="395"/>
      <c r="F65" s="395"/>
      <c r="G65" s="395"/>
      <c r="H65" s="395"/>
      <c r="I65" s="395"/>
    </row>
    <row r="66" spans="1:9" x14ac:dyDescent="0.25">
      <c r="C66" s="1"/>
      <c r="D66" s="1"/>
      <c r="E66" s="1"/>
      <c r="F66" s="1"/>
      <c r="G66" s="1"/>
      <c r="H66" s="1"/>
      <c r="I66" s="1"/>
    </row>
    <row r="67" spans="1:9" x14ac:dyDescent="0.25">
      <c r="C67" s="1"/>
      <c r="D67" s="1"/>
      <c r="E67" s="1"/>
      <c r="F67" s="1"/>
      <c r="G67" s="1"/>
      <c r="H67" s="1"/>
      <c r="I67" s="1"/>
    </row>
  </sheetData>
  <mergeCells count="22">
    <mergeCell ref="C62:I65"/>
    <mergeCell ref="A62:B65"/>
    <mergeCell ref="A31:B40"/>
    <mergeCell ref="C41:I48"/>
    <mergeCell ref="A41:B48"/>
    <mergeCell ref="C49:I52"/>
    <mergeCell ref="A49:B52"/>
    <mergeCell ref="C53:I56"/>
    <mergeCell ref="A53:B56"/>
    <mergeCell ref="C31:I40"/>
    <mergeCell ref="C19:I24"/>
    <mergeCell ref="A19:B24"/>
    <mergeCell ref="C25:I30"/>
    <mergeCell ref="A25:B30"/>
    <mergeCell ref="C57:I61"/>
    <mergeCell ref="A57:B61"/>
    <mergeCell ref="A1:I1"/>
    <mergeCell ref="A10:I10"/>
    <mergeCell ref="A11:B11"/>
    <mergeCell ref="C11:I11"/>
    <mergeCell ref="C12:I18"/>
    <mergeCell ref="A12:B1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76"/>
  <sheetViews>
    <sheetView tabSelected="1" topLeftCell="B1" zoomScale="80" zoomScaleNormal="70" workbookViewId="0">
      <selection activeCell="O16" sqref="O16"/>
    </sheetView>
  </sheetViews>
  <sheetFormatPr baseColWidth="10" defaultRowHeight="15" x14ac:dyDescent="0.25"/>
  <cols>
    <col min="1" max="1" width="3.7109375" customWidth="1"/>
    <col min="2" max="2" width="5.5703125" customWidth="1"/>
    <col min="3" max="3" width="5.140625" bestFit="1" customWidth="1"/>
    <col min="4" max="4" width="43.5703125" customWidth="1"/>
    <col min="6" max="6" width="19.28515625" bestFit="1" customWidth="1"/>
    <col min="7" max="7" width="29.7109375" customWidth="1"/>
    <col min="8" max="8" width="5.7109375" customWidth="1"/>
    <col min="9" max="9" width="6.85546875" customWidth="1"/>
    <col min="10" max="10" width="4.140625" customWidth="1"/>
    <col min="12" max="12" width="36" customWidth="1"/>
    <col min="14" max="14" width="20.42578125" customWidth="1"/>
    <col min="15" max="15" width="31.7109375" customWidth="1"/>
    <col min="16" max="16" width="4.7109375" customWidth="1"/>
  </cols>
  <sheetData>
    <row r="1" spans="2:16" ht="15.75" thickBot="1" x14ac:dyDescent="0.3"/>
    <row r="2" spans="2:16" ht="15.75" thickBot="1" x14ac:dyDescent="0.3">
      <c r="B2" s="407"/>
      <c r="C2" s="410"/>
      <c r="D2" s="410"/>
      <c r="E2" s="410"/>
      <c r="F2" s="410"/>
      <c r="G2" s="410"/>
      <c r="H2" s="411"/>
      <c r="J2" s="407"/>
      <c r="K2" s="410"/>
      <c r="L2" s="410"/>
      <c r="M2" s="410"/>
      <c r="N2" s="410"/>
      <c r="O2" s="410"/>
      <c r="P2" s="411"/>
    </row>
    <row r="3" spans="2:16" x14ac:dyDescent="0.25">
      <c r="B3" s="408"/>
      <c r="C3" s="421" t="s">
        <v>109</v>
      </c>
      <c r="D3" s="422"/>
      <c r="E3" s="425">
        <v>4.5</v>
      </c>
      <c r="F3" s="427" t="s">
        <v>122</v>
      </c>
      <c r="G3" s="428"/>
      <c r="H3" s="412"/>
      <c r="J3" s="408"/>
      <c r="K3" s="421" t="s">
        <v>109</v>
      </c>
      <c r="L3" s="422"/>
      <c r="M3" s="425">
        <v>4.5</v>
      </c>
      <c r="N3" s="427" t="s">
        <v>122</v>
      </c>
      <c r="O3" s="428"/>
      <c r="P3" s="412"/>
    </row>
    <row r="4" spans="2:16" x14ac:dyDescent="0.25">
      <c r="B4" s="408"/>
      <c r="C4" s="423"/>
      <c r="D4" s="424"/>
      <c r="E4" s="426"/>
      <c r="F4" s="429"/>
      <c r="G4" s="430"/>
      <c r="H4" s="412"/>
      <c r="J4" s="408"/>
      <c r="K4" s="423"/>
      <c r="L4" s="424"/>
      <c r="M4" s="426"/>
      <c r="N4" s="429"/>
      <c r="O4" s="430"/>
      <c r="P4" s="412"/>
    </row>
    <row r="5" spans="2:16" x14ac:dyDescent="0.25">
      <c r="B5" s="408"/>
      <c r="C5" s="59" t="s">
        <v>92</v>
      </c>
      <c r="D5" s="29" t="s">
        <v>93</v>
      </c>
      <c r="E5" s="29" t="s">
        <v>100</v>
      </c>
      <c r="F5" s="29" t="s">
        <v>95</v>
      </c>
      <c r="G5" s="60" t="s">
        <v>96</v>
      </c>
      <c r="H5" s="412"/>
      <c r="J5" s="408"/>
      <c r="K5" s="59" t="s">
        <v>92</v>
      </c>
      <c r="L5" s="29" t="s">
        <v>93</v>
      </c>
      <c r="M5" s="29" t="s">
        <v>100</v>
      </c>
      <c r="N5" s="29" t="s">
        <v>95</v>
      </c>
      <c r="O5" s="60" t="s">
        <v>96</v>
      </c>
      <c r="P5" s="412"/>
    </row>
    <row r="6" spans="2:16" x14ac:dyDescent="0.25">
      <c r="B6" s="408"/>
      <c r="C6" s="61">
        <v>1</v>
      </c>
      <c r="D6" s="30" t="s">
        <v>94</v>
      </c>
      <c r="E6" s="86">
        <f>+$E$3</f>
        <v>4.5</v>
      </c>
      <c r="F6" s="31">
        <f>+SUM(Personal!C20:AD20)</f>
        <v>690622816.98567963</v>
      </c>
      <c r="G6" s="62">
        <f>+F6*E6</f>
        <v>3107802676.4355583</v>
      </c>
      <c r="H6" s="412"/>
      <c r="J6" s="408"/>
      <c r="K6" s="61">
        <v>1</v>
      </c>
      <c r="L6" s="30" t="s">
        <v>94</v>
      </c>
      <c r="M6" s="86">
        <f>+$M$3</f>
        <v>4.5</v>
      </c>
      <c r="N6" s="31">
        <f>+F6</f>
        <v>690622816.98567963</v>
      </c>
      <c r="O6" s="62">
        <f>+N6*M6</f>
        <v>3107802676.4355583</v>
      </c>
      <c r="P6" s="412"/>
    </row>
    <row r="7" spans="2:16" x14ac:dyDescent="0.25">
      <c r="B7" s="408"/>
      <c r="C7" s="61">
        <v>2</v>
      </c>
      <c r="D7" s="30" t="s">
        <v>103</v>
      </c>
      <c r="E7" s="86">
        <f t="shared" ref="E7:E10" si="0">+$E$3</f>
        <v>4.5</v>
      </c>
      <c r="F7" s="32">
        <f>+SUM('EQ. Operación'!B7:P7)</f>
        <v>335966848</v>
      </c>
      <c r="G7" s="63">
        <f>+F7*E7</f>
        <v>1511850816</v>
      </c>
      <c r="H7" s="412"/>
      <c r="J7" s="408"/>
      <c r="K7" s="61">
        <v>2</v>
      </c>
      <c r="L7" s="30" t="s">
        <v>103</v>
      </c>
      <c r="M7" s="86">
        <f>+$M$3</f>
        <v>4.5</v>
      </c>
      <c r="N7" s="32">
        <f>+F7</f>
        <v>335966848</v>
      </c>
      <c r="O7" s="63">
        <f>+N7*M7</f>
        <v>1511850816</v>
      </c>
      <c r="P7" s="412"/>
    </row>
    <row r="8" spans="2:16" x14ac:dyDescent="0.25">
      <c r="B8" s="408"/>
      <c r="C8" s="61">
        <v>3</v>
      </c>
      <c r="D8" s="30" t="s">
        <v>102</v>
      </c>
      <c r="E8" s="86">
        <f t="shared" si="0"/>
        <v>4.5</v>
      </c>
      <c r="F8" s="34">
        <f>+SUM(Insumos!B7:J7)</f>
        <v>109876600</v>
      </c>
      <c r="G8" s="64">
        <f>+E8*F8</f>
        <v>494444700</v>
      </c>
      <c r="H8" s="412"/>
      <c r="J8" s="408"/>
      <c r="K8" s="61"/>
      <c r="L8" s="30"/>
      <c r="M8" s="30"/>
      <c r="N8" s="34"/>
      <c r="O8" s="64"/>
      <c r="P8" s="412"/>
    </row>
    <row r="9" spans="2:16" x14ac:dyDescent="0.25">
      <c r="B9" s="408"/>
      <c r="C9" s="61">
        <v>4</v>
      </c>
      <c r="D9" s="30" t="s">
        <v>108</v>
      </c>
      <c r="E9" s="86">
        <f t="shared" si="0"/>
        <v>4.5</v>
      </c>
      <c r="F9" s="34"/>
      <c r="G9" s="64">
        <f>+F9*E9</f>
        <v>0</v>
      </c>
      <c r="H9" s="412"/>
      <c r="J9" s="408"/>
      <c r="K9" s="61"/>
      <c r="L9" s="30"/>
      <c r="M9" s="30"/>
      <c r="N9" s="34"/>
      <c r="O9" s="64"/>
      <c r="P9" s="412"/>
    </row>
    <row r="10" spans="2:16" ht="15.75" thickBot="1" x14ac:dyDescent="0.3">
      <c r="B10" s="408"/>
      <c r="C10" s="69">
        <v>5</v>
      </c>
      <c r="D10" s="70" t="s">
        <v>35</v>
      </c>
      <c r="E10" s="86">
        <f t="shared" si="0"/>
        <v>4.5</v>
      </c>
      <c r="F10" s="71"/>
      <c r="G10" s="72">
        <f>+F10*E10</f>
        <v>0</v>
      </c>
      <c r="H10" s="412"/>
      <c r="J10" s="408"/>
      <c r="K10" s="69"/>
      <c r="L10" s="70"/>
      <c r="M10" s="30"/>
      <c r="N10" s="71"/>
      <c r="O10" s="72"/>
      <c r="P10" s="412"/>
    </row>
    <row r="11" spans="2:16" ht="16.5" thickTop="1" thickBot="1" x14ac:dyDescent="0.3">
      <c r="B11" s="408"/>
      <c r="C11" s="431"/>
      <c r="D11" s="432"/>
      <c r="E11" s="432"/>
      <c r="F11" s="432"/>
      <c r="G11" s="433"/>
      <c r="H11" s="412"/>
      <c r="J11" s="408"/>
      <c r="K11" s="431"/>
      <c r="L11" s="432"/>
      <c r="M11" s="432"/>
      <c r="N11" s="432"/>
      <c r="O11" s="433"/>
      <c r="P11" s="412"/>
    </row>
    <row r="12" spans="2:16" ht="15.75" thickTop="1" x14ac:dyDescent="0.25">
      <c r="B12" s="408"/>
      <c r="C12" s="50"/>
      <c r="D12" s="73" t="s">
        <v>104</v>
      </c>
      <c r="E12" s="74"/>
      <c r="F12" s="74"/>
      <c r="G12" s="75">
        <f>+SUM(G6:G10)</f>
        <v>5114098192.4355583</v>
      </c>
      <c r="H12" s="412"/>
      <c r="J12" s="408"/>
      <c r="K12" s="50"/>
      <c r="L12" s="73" t="s">
        <v>104</v>
      </c>
      <c r="M12" s="74"/>
      <c r="N12" s="74"/>
      <c r="O12" s="75">
        <f>+SUM(O6:O10)</f>
        <v>4619653492.4355583</v>
      </c>
      <c r="P12" s="412"/>
    </row>
    <row r="13" spans="2:16" x14ac:dyDescent="0.25">
      <c r="B13" s="408"/>
      <c r="C13" s="50"/>
      <c r="D13" s="6" t="s">
        <v>105</v>
      </c>
      <c r="E13" s="90">
        <v>3.8199999999999998E-2</v>
      </c>
      <c r="F13" s="30"/>
      <c r="G13" s="64">
        <f>+G12*E13</f>
        <v>195358550.95103833</v>
      </c>
      <c r="H13" s="412"/>
      <c r="J13" s="408"/>
      <c r="K13" s="50"/>
      <c r="L13" s="6" t="s">
        <v>105</v>
      </c>
      <c r="M13" s="90">
        <v>3.8199999999999998E-2</v>
      </c>
      <c r="N13" s="30"/>
      <c r="O13" s="64">
        <f>+O12*M13</f>
        <v>176470763.41103831</v>
      </c>
      <c r="P13" s="412"/>
    </row>
    <row r="14" spans="2:16" x14ac:dyDescent="0.25">
      <c r="B14" s="408"/>
      <c r="C14" s="50"/>
      <c r="D14" s="6" t="s">
        <v>136</v>
      </c>
      <c r="E14" s="90">
        <v>6.1800000000000001E-2</v>
      </c>
      <c r="F14" s="30"/>
      <c r="G14" s="64">
        <f>+E14*G13</f>
        <v>12073158.448774168</v>
      </c>
      <c r="H14" s="412"/>
      <c r="J14" s="408"/>
      <c r="K14" s="50"/>
      <c r="L14" s="6" t="s">
        <v>137</v>
      </c>
      <c r="M14" s="90">
        <v>6.1800000000000001E-2</v>
      </c>
      <c r="N14" s="30"/>
      <c r="O14" s="64">
        <f>+M14*O12</f>
        <v>285494585.8325175</v>
      </c>
      <c r="P14" s="412"/>
    </row>
    <row r="15" spans="2:16" x14ac:dyDescent="0.25">
      <c r="B15" s="408"/>
      <c r="C15" s="50"/>
      <c r="D15" s="6" t="s">
        <v>138</v>
      </c>
      <c r="E15" s="33">
        <v>0.19</v>
      </c>
      <c r="F15" s="30"/>
      <c r="G15" s="64">
        <f>+G14*E15</f>
        <v>2293900.1052670921</v>
      </c>
      <c r="H15" s="412"/>
      <c r="J15" s="408"/>
      <c r="K15" s="50"/>
      <c r="L15" s="6" t="s">
        <v>106</v>
      </c>
      <c r="M15" s="33">
        <v>0.19</v>
      </c>
      <c r="N15" s="30"/>
      <c r="O15" s="64">
        <f>+O14*M15</f>
        <v>54243971.308178328</v>
      </c>
      <c r="P15" s="412"/>
    </row>
    <row r="16" spans="2:16" ht="21.75" thickBot="1" x14ac:dyDescent="0.4">
      <c r="B16" s="408"/>
      <c r="C16" s="65"/>
      <c r="D16" s="66" t="s">
        <v>107</v>
      </c>
      <c r="E16" s="67"/>
      <c r="F16" s="67"/>
      <c r="G16" s="68">
        <f>+SUM(G12:G15)</f>
        <v>5323823801.9406385</v>
      </c>
      <c r="H16" s="412"/>
      <c r="J16" s="408"/>
      <c r="K16" s="65"/>
      <c r="L16" s="66" t="s">
        <v>107</v>
      </c>
      <c r="M16" s="67"/>
      <c r="N16" s="67"/>
      <c r="O16" s="68">
        <f>+SUM(O12:O15)</f>
        <v>5135862812.9872923</v>
      </c>
      <c r="P16" s="412"/>
    </row>
    <row r="17" spans="2:16" ht="21" customHeight="1" thickBot="1" x14ac:dyDescent="0.3">
      <c r="B17" s="409"/>
      <c r="C17" s="414"/>
      <c r="D17" s="414"/>
      <c r="E17" s="414"/>
      <c r="F17" s="414"/>
      <c r="G17" s="414"/>
      <c r="H17" s="413"/>
      <c r="J17" s="409"/>
      <c r="K17" s="414"/>
      <c r="L17" s="414"/>
      <c r="M17" s="414"/>
      <c r="N17" s="414"/>
      <c r="O17" s="414"/>
      <c r="P17" s="413"/>
    </row>
    <row r="18" spans="2:16" ht="15.75" thickBot="1" x14ac:dyDescent="0.3">
      <c r="D18" s="4"/>
      <c r="F18" s="95"/>
      <c r="G18" s="96"/>
      <c r="O18" s="94"/>
    </row>
    <row r="19" spans="2:16" ht="15.75" thickBot="1" x14ac:dyDescent="0.3">
      <c r="J19" s="407"/>
      <c r="K19" s="410"/>
      <c r="L19" s="410"/>
      <c r="M19" s="410"/>
      <c r="N19" s="410"/>
      <c r="O19" s="410"/>
      <c r="P19" s="411"/>
    </row>
    <row r="20" spans="2:16" ht="15.75" thickBot="1" x14ac:dyDescent="0.3">
      <c r="C20" s="407"/>
      <c r="D20" s="410"/>
      <c r="E20" s="410"/>
      <c r="F20" s="410"/>
      <c r="G20" s="410"/>
      <c r="H20" s="411"/>
      <c r="J20" s="408"/>
      <c r="K20" s="401" t="s">
        <v>135</v>
      </c>
      <c r="L20" s="402"/>
      <c r="M20" s="402"/>
      <c r="N20" s="402"/>
      <c r="O20" s="403"/>
      <c r="P20" s="412"/>
    </row>
    <row r="21" spans="2:16" x14ac:dyDescent="0.25">
      <c r="C21" s="408"/>
      <c r="D21" s="47" t="s">
        <v>113</v>
      </c>
      <c r="E21" s="48"/>
      <c r="F21" s="48"/>
      <c r="G21" s="49"/>
      <c r="H21" s="412"/>
      <c r="J21" s="408"/>
      <c r="K21" s="415" t="s">
        <v>123</v>
      </c>
      <c r="L21" s="416"/>
      <c r="M21" s="416"/>
      <c r="N21" s="416"/>
      <c r="O21" s="64">
        <v>582392951</v>
      </c>
      <c r="P21" s="412"/>
    </row>
    <row r="22" spans="2:16" x14ac:dyDescent="0.25">
      <c r="C22" s="408"/>
      <c r="D22" s="50" t="s">
        <v>110</v>
      </c>
      <c r="E22" s="30">
        <f t="shared" ref="E22:E24" si="1">+$E$3</f>
        <v>4.5</v>
      </c>
      <c r="F22" s="127">
        <f>+Personal!C20</f>
        <v>366985656.00648004</v>
      </c>
      <c r="G22" s="51">
        <f>+F22*E22</f>
        <v>1651435452.0291603</v>
      </c>
      <c r="H22" s="412"/>
      <c r="J22" s="408"/>
      <c r="K22" s="415" t="s">
        <v>124</v>
      </c>
      <c r="L22" s="416"/>
      <c r="M22" s="416"/>
      <c r="N22" s="416"/>
      <c r="O22" s="64">
        <v>199324058</v>
      </c>
      <c r="P22" s="412"/>
    </row>
    <row r="23" spans="2:16" x14ac:dyDescent="0.25">
      <c r="C23" s="408"/>
      <c r="D23" s="50" t="s">
        <v>111</v>
      </c>
      <c r="E23" s="30">
        <f t="shared" si="1"/>
        <v>4.5</v>
      </c>
      <c r="F23" s="127">
        <f>+'EQ. Operación'!B7</f>
        <v>93480000</v>
      </c>
      <c r="G23" s="51">
        <f t="shared" ref="G23:G24" si="2">+F23*E23</f>
        <v>420660000</v>
      </c>
      <c r="H23" s="412"/>
      <c r="J23" s="408"/>
      <c r="K23" s="415" t="s">
        <v>125</v>
      </c>
      <c r="L23" s="416"/>
      <c r="M23" s="416"/>
      <c r="N23" s="416"/>
      <c r="O23" s="64">
        <v>234582499</v>
      </c>
      <c r="P23" s="412"/>
    </row>
    <row r="24" spans="2:16" x14ac:dyDescent="0.25">
      <c r="C24" s="408"/>
      <c r="D24" s="50" t="s">
        <v>112</v>
      </c>
      <c r="E24" s="30">
        <f t="shared" si="1"/>
        <v>4.5</v>
      </c>
      <c r="F24" s="35">
        <v>0</v>
      </c>
      <c r="G24" s="51">
        <f t="shared" si="2"/>
        <v>0</v>
      </c>
      <c r="H24" s="412"/>
      <c r="J24" s="408"/>
      <c r="K24" s="415" t="s">
        <v>126</v>
      </c>
      <c r="L24" s="416"/>
      <c r="M24" s="416"/>
      <c r="N24" s="416"/>
      <c r="O24" s="64">
        <v>97695675.25</v>
      </c>
      <c r="P24" s="412"/>
    </row>
    <row r="25" spans="2:16" x14ac:dyDescent="0.25">
      <c r="C25" s="408"/>
      <c r="D25" s="50"/>
      <c r="F25" s="35"/>
      <c r="G25" s="51"/>
      <c r="H25" s="412"/>
      <c r="J25" s="408"/>
      <c r="K25" s="415" t="s">
        <v>134</v>
      </c>
      <c r="L25" s="416"/>
      <c r="M25" s="416"/>
      <c r="N25" s="416"/>
      <c r="O25" s="64">
        <v>106013733.78</v>
      </c>
      <c r="P25" s="412"/>
    </row>
    <row r="26" spans="2:16" ht="19.5" thickBot="1" x14ac:dyDescent="0.35">
      <c r="C26" s="408"/>
      <c r="D26" s="52" t="s">
        <v>104</v>
      </c>
      <c r="E26" s="4"/>
      <c r="F26" s="46"/>
      <c r="G26" s="130">
        <f>+SUM(G22:G24)</f>
        <v>2072095452.0291603</v>
      </c>
      <c r="H26" s="412"/>
      <c r="J26" s="408"/>
      <c r="K26" s="415" t="s">
        <v>127</v>
      </c>
      <c r="L26" s="416"/>
      <c r="M26" s="416"/>
      <c r="N26" s="416"/>
      <c r="O26" s="64">
        <v>106539738.33</v>
      </c>
      <c r="P26" s="412"/>
    </row>
    <row r="27" spans="2:16" ht="15.75" thickTop="1" x14ac:dyDescent="0.25">
      <c r="C27" s="408"/>
      <c r="D27" s="434"/>
      <c r="E27" s="435"/>
      <c r="F27" s="435"/>
      <c r="G27" s="436"/>
      <c r="H27" s="412"/>
      <c r="J27" s="408"/>
      <c r="K27" s="415" t="s">
        <v>128</v>
      </c>
      <c r="L27" s="416"/>
      <c r="M27" s="416"/>
      <c r="N27" s="416"/>
      <c r="O27" s="64">
        <v>92305219.069999993</v>
      </c>
      <c r="P27" s="412"/>
    </row>
    <row r="28" spans="2:16" ht="15.75" thickBot="1" x14ac:dyDescent="0.3">
      <c r="C28" s="408"/>
      <c r="D28" s="437"/>
      <c r="E28" s="438"/>
      <c r="F28" s="438"/>
      <c r="G28" s="439"/>
      <c r="H28" s="412"/>
      <c r="J28" s="408"/>
      <c r="K28" s="415" t="s">
        <v>129</v>
      </c>
      <c r="L28" s="416"/>
      <c r="M28" s="416"/>
      <c r="N28" s="416"/>
      <c r="O28" s="64">
        <v>19105200</v>
      </c>
      <c r="P28" s="412"/>
    </row>
    <row r="29" spans="2:16" ht="15.75" thickTop="1" x14ac:dyDescent="0.25">
      <c r="C29" s="408"/>
      <c r="D29" s="52" t="s">
        <v>114</v>
      </c>
      <c r="G29" s="54"/>
      <c r="H29" s="412"/>
      <c r="J29" s="408"/>
      <c r="K29" s="415" t="s">
        <v>130</v>
      </c>
      <c r="L29" s="416"/>
      <c r="M29" s="416"/>
      <c r="N29" s="416"/>
      <c r="O29" s="64">
        <v>15000000</v>
      </c>
      <c r="P29" s="412"/>
    </row>
    <row r="30" spans="2:16" x14ac:dyDescent="0.25">
      <c r="C30" s="408"/>
      <c r="D30" s="50" t="s">
        <v>115</v>
      </c>
      <c r="E30" s="30">
        <f t="shared" ref="E30:E32" si="3">+$E$3</f>
        <v>4.5</v>
      </c>
      <c r="F30" s="35">
        <f>+Personal!H20</f>
        <v>70433444.022360727</v>
      </c>
      <c r="G30" s="51">
        <f>+F30*E30</f>
        <v>316950498.10062325</v>
      </c>
      <c r="H30" s="412"/>
      <c r="J30" s="408"/>
      <c r="K30" s="404"/>
      <c r="L30" s="405"/>
      <c r="M30" s="405"/>
      <c r="N30" s="405"/>
      <c r="O30" s="406"/>
      <c r="P30" s="412"/>
    </row>
    <row r="31" spans="2:16" x14ac:dyDescent="0.25">
      <c r="C31" s="408"/>
      <c r="D31" s="50" t="s">
        <v>101</v>
      </c>
      <c r="E31" s="30">
        <f t="shared" si="3"/>
        <v>4.5</v>
      </c>
      <c r="F31" s="35">
        <f>+'EQ. Operación'!D7</f>
        <v>91750000</v>
      </c>
      <c r="G31" s="51">
        <f t="shared" ref="G31:G32" si="4">+F31*E31</f>
        <v>412875000</v>
      </c>
      <c r="H31" s="412"/>
      <c r="J31" s="408"/>
      <c r="K31" s="417" t="s">
        <v>131</v>
      </c>
      <c r="L31" s="418"/>
      <c r="M31" s="418"/>
      <c r="N31" s="418"/>
      <c r="O31" s="87">
        <f>+SUM(O21:O27)</f>
        <v>1418853874.4299998</v>
      </c>
      <c r="P31" s="412"/>
    </row>
    <row r="32" spans="2:16" x14ac:dyDescent="0.25">
      <c r="C32" s="408"/>
      <c r="D32" s="50" t="s">
        <v>116</v>
      </c>
      <c r="E32" s="30">
        <f t="shared" si="3"/>
        <v>4.5</v>
      </c>
      <c r="F32" s="35">
        <v>0</v>
      </c>
      <c r="G32" s="51">
        <f t="shared" si="4"/>
        <v>0</v>
      </c>
      <c r="H32" s="412"/>
      <c r="J32" s="408"/>
      <c r="K32" s="419" t="s">
        <v>132</v>
      </c>
      <c r="L32" s="420"/>
      <c r="M32" s="420"/>
      <c r="N32" s="420"/>
      <c r="O32" s="88">
        <f>+SUM(O28:O29)</f>
        <v>34105200</v>
      </c>
      <c r="P32" s="412"/>
    </row>
    <row r="33" spans="3:16" ht="15.75" thickBot="1" x14ac:dyDescent="0.3">
      <c r="C33" s="408"/>
      <c r="D33" s="50"/>
      <c r="F33" s="35"/>
      <c r="G33" s="51"/>
      <c r="H33" s="412"/>
      <c r="J33" s="408"/>
      <c r="K33" s="399" t="s">
        <v>133</v>
      </c>
      <c r="L33" s="400"/>
      <c r="M33" s="400"/>
      <c r="N33" s="400"/>
      <c r="O33" s="89">
        <f>+SUM(O31:O32)</f>
        <v>1452959074.4299998</v>
      </c>
      <c r="P33" s="412"/>
    </row>
    <row r="34" spans="3:16" ht="19.5" thickBot="1" x14ac:dyDescent="0.35">
      <c r="C34" s="408"/>
      <c r="D34" s="52" t="s">
        <v>104</v>
      </c>
      <c r="E34" s="4"/>
      <c r="F34" s="46"/>
      <c r="G34" s="128">
        <f>+SUM(G30:G32)</f>
        <v>729825498.10062325</v>
      </c>
      <c r="H34" s="412"/>
      <c r="J34" s="409"/>
      <c r="K34" s="414"/>
      <c r="L34" s="414"/>
      <c r="M34" s="414"/>
      <c r="N34" s="414"/>
      <c r="O34" s="414"/>
      <c r="P34" s="413"/>
    </row>
    <row r="35" spans="3:16" ht="15.75" thickTop="1" x14ac:dyDescent="0.25">
      <c r="C35" s="408"/>
      <c r="D35" s="434"/>
      <c r="E35" s="435"/>
      <c r="F35" s="435"/>
      <c r="G35" s="436"/>
      <c r="H35" s="412"/>
    </row>
    <row r="36" spans="3:16" ht="15.75" thickBot="1" x14ac:dyDescent="0.3">
      <c r="C36" s="408"/>
      <c r="D36" s="437"/>
      <c r="E36" s="438"/>
      <c r="F36" s="438"/>
      <c r="G36" s="439"/>
      <c r="H36" s="412"/>
      <c r="O36" s="93">
        <f>+O31/1.17</f>
        <v>1212695619.1709402</v>
      </c>
    </row>
    <row r="37" spans="3:16" ht="15.75" thickTop="1" x14ac:dyDescent="0.25">
      <c r="C37" s="408"/>
      <c r="D37" s="52" t="s">
        <v>117</v>
      </c>
      <c r="G37" s="54"/>
      <c r="H37" s="412"/>
    </row>
    <row r="38" spans="3:16" x14ac:dyDescent="0.25">
      <c r="C38" s="408"/>
      <c r="D38" s="50" t="s">
        <v>115</v>
      </c>
      <c r="E38" s="30">
        <f t="shared" ref="E38:E40" si="5">+$E$3</f>
        <v>4.5</v>
      </c>
      <c r="F38" s="35">
        <f>+Personal!M20</f>
        <v>139311935.58958116</v>
      </c>
      <c r="G38" s="51">
        <f>+F38*E38</f>
        <v>626903710.15311527</v>
      </c>
      <c r="H38" s="412"/>
    </row>
    <row r="39" spans="3:16" x14ac:dyDescent="0.25">
      <c r="C39" s="408"/>
      <c r="D39" s="50" t="s">
        <v>101</v>
      </c>
      <c r="E39" s="30">
        <f t="shared" si="5"/>
        <v>4.5</v>
      </c>
      <c r="F39" s="35">
        <f>+'EQ. Operación'!G7</f>
        <v>45000000</v>
      </c>
      <c r="G39" s="51">
        <f t="shared" ref="G39:G40" si="6">+F39*E39</f>
        <v>202500000</v>
      </c>
      <c r="H39" s="412"/>
    </row>
    <row r="40" spans="3:16" x14ac:dyDescent="0.25">
      <c r="C40" s="408"/>
      <c r="D40" s="50" t="s">
        <v>116</v>
      </c>
      <c r="E40" s="30">
        <f t="shared" si="5"/>
        <v>4.5</v>
      </c>
      <c r="F40" s="35">
        <v>0</v>
      </c>
      <c r="G40" s="51">
        <f t="shared" si="6"/>
        <v>0</v>
      </c>
      <c r="H40" s="412"/>
    </row>
    <row r="41" spans="3:16" x14ac:dyDescent="0.25">
      <c r="C41" s="408"/>
      <c r="D41" s="50"/>
      <c r="F41" s="35"/>
      <c r="G41" s="51"/>
      <c r="H41" s="412"/>
    </row>
    <row r="42" spans="3:16" ht="19.5" thickBot="1" x14ac:dyDescent="0.35">
      <c r="C42" s="408"/>
      <c r="D42" s="52" t="s">
        <v>104</v>
      </c>
      <c r="E42" s="4"/>
      <c r="F42" s="46"/>
      <c r="G42" s="129">
        <f>+SUM(G38:G40)</f>
        <v>829403710.15311527</v>
      </c>
      <c r="H42" s="412"/>
    </row>
    <row r="43" spans="3:16" ht="15.75" thickTop="1" x14ac:dyDescent="0.25">
      <c r="C43" s="408"/>
      <c r="D43" s="434"/>
      <c r="E43" s="435"/>
      <c r="F43" s="435"/>
      <c r="G43" s="436"/>
      <c r="H43" s="412"/>
    </row>
    <row r="44" spans="3:16" ht="15.75" thickBot="1" x14ac:dyDescent="0.3">
      <c r="C44" s="408"/>
      <c r="D44" s="437"/>
      <c r="E44" s="438"/>
      <c r="F44" s="438"/>
      <c r="G44" s="439"/>
      <c r="H44" s="412"/>
    </row>
    <row r="45" spans="3:16" ht="15.75" thickTop="1" x14ac:dyDescent="0.25">
      <c r="C45" s="408"/>
      <c r="D45" s="52" t="s">
        <v>118</v>
      </c>
      <c r="G45" s="54"/>
      <c r="H45" s="412"/>
    </row>
    <row r="46" spans="3:16" x14ac:dyDescent="0.25">
      <c r="C46" s="408"/>
      <c r="D46" s="50" t="s">
        <v>115</v>
      </c>
      <c r="E46" s="30">
        <f t="shared" ref="E46:E48" si="7">+$E$3</f>
        <v>4.5</v>
      </c>
      <c r="F46" s="35">
        <f>+Personal!S20</f>
        <v>26720093.964299995</v>
      </c>
      <c r="G46" s="175">
        <f>+F46*E46</f>
        <v>120240422.83934999</v>
      </c>
      <c r="H46" s="412"/>
      <c r="L46" s="36">
        <f>+G46+G47</f>
        <v>194220422.83934999</v>
      </c>
    </row>
    <row r="47" spans="3:16" x14ac:dyDescent="0.25">
      <c r="C47" s="408"/>
      <c r="D47" s="50" t="s">
        <v>101</v>
      </c>
      <c r="E47" s="30">
        <f t="shared" si="7"/>
        <v>4.5</v>
      </c>
      <c r="F47" s="35">
        <f>+'EQ. Operación'!I7</f>
        <v>16440000</v>
      </c>
      <c r="G47" s="175">
        <f t="shared" ref="G47:G48" si="8">+F47*E47</f>
        <v>73980000</v>
      </c>
      <c r="H47" s="412"/>
    </row>
    <row r="48" spans="3:16" x14ac:dyDescent="0.25">
      <c r="C48" s="408"/>
      <c r="D48" s="176" t="s">
        <v>116</v>
      </c>
      <c r="E48" s="177">
        <f t="shared" si="7"/>
        <v>4.5</v>
      </c>
      <c r="F48" s="178">
        <f>+Insumos!B7</f>
        <v>35621600</v>
      </c>
      <c r="G48" s="179">
        <f t="shared" si="8"/>
        <v>160297200</v>
      </c>
      <c r="H48" s="412"/>
    </row>
    <row r="49" spans="3:12" x14ac:dyDescent="0.25">
      <c r="C49" s="408"/>
      <c r="D49" s="50"/>
      <c r="F49" s="35"/>
      <c r="G49" s="51"/>
      <c r="H49" s="412"/>
      <c r="L49" s="36"/>
    </row>
    <row r="50" spans="3:12" ht="19.5" thickBot="1" x14ac:dyDescent="0.35">
      <c r="C50" s="408"/>
      <c r="D50" s="52" t="s">
        <v>104</v>
      </c>
      <c r="E50" s="4"/>
      <c r="F50" s="46"/>
      <c r="G50" s="53">
        <f>+SUM(G46:G48)</f>
        <v>354517622.83934999</v>
      </c>
      <c r="H50" s="412"/>
    </row>
    <row r="51" spans="3:12" ht="15.75" thickTop="1" x14ac:dyDescent="0.25">
      <c r="C51" s="408"/>
      <c r="D51" s="434"/>
      <c r="E51" s="435"/>
      <c r="F51" s="435"/>
      <c r="G51" s="436"/>
      <c r="H51" s="412"/>
    </row>
    <row r="52" spans="3:12" ht="15.75" thickBot="1" x14ac:dyDescent="0.3">
      <c r="C52" s="408"/>
      <c r="D52" s="437"/>
      <c r="E52" s="438"/>
      <c r="F52" s="438"/>
      <c r="G52" s="439"/>
      <c r="H52" s="412"/>
    </row>
    <row r="53" spans="3:12" ht="15.75" thickTop="1" x14ac:dyDescent="0.25">
      <c r="C53" s="408"/>
      <c r="D53" s="52" t="s">
        <v>119</v>
      </c>
      <c r="G53" s="54"/>
      <c r="H53" s="412"/>
    </row>
    <row r="54" spans="3:12" x14ac:dyDescent="0.25">
      <c r="C54" s="408"/>
      <c r="D54" s="50" t="s">
        <v>115</v>
      </c>
      <c r="E54" s="30">
        <f t="shared" ref="E54:E56" si="9">+$E$3</f>
        <v>4.5</v>
      </c>
      <c r="F54" s="35">
        <f>+Personal!V20</f>
        <v>24063406.970249996</v>
      </c>
      <c r="G54" s="51">
        <f>+F54*E54</f>
        <v>108285331.36612499</v>
      </c>
      <c r="H54" s="412"/>
    </row>
    <row r="55" spans="3:12" x14ac:dyDescent="0.25">
      <c r="C55" s="408"/>
      <c r="D55" s="50" t="s">
        <v>101</v>
      </c>
      <c r="E55" s="30">
        <f t="shared" si="9"/>
        <v>4.5</v>
      </c>
      <c r="F55" s="35">
        <f>+'EQ. Operación'!K7</f>
        <v>15250000</v>
      </c>
      <c r="G55" s="51">
        <f t="shared" ref="G55:G56" si="10">+F55*E55</f>
        <v>68625000</v>
      </c>
      <c r="H55" s="412"/>
      <c r="L55" s="36">
        <f>+G54+G55</f>
        <v>176910331.36612499</v>
      </c>
    </row>
    <row r="56" spans="3:12" x14ac:dyDescent="0.25">
      <c r="C56" s="408"/>
      <c r="D56" s="50" t="s">
        <v>116</v>
      </c>
      <c r="E56" s="30">
        <f t="shared" si="9"/>
        <v>4.5</v>
      </c>
      <c r="F56" s="35">
        <f>+Insumos!F7</f>
        <v>50704500</v>
      </c>
      <c r="G56" s="51">
        <f t="shared" si="10"/>
        <v>228170250</v>
      </c>
      <c r="H56" s="412"/>
    </row>
    <row r="57" spans="3:12" x14ac:dyDescent="0.25">
      <c r="C57" s="408"/>
      <c r="D57" s="50"/>
      <c r="F57" s="35"/>
      <c r="G57" s="51"/>
      <c r="H57" s="412"/>
    </row>
    <row r="58" spans="3:12" ht="19.5" thickBot="1" x14ac:dyDescent="0.35">
      <c r="C58" s="408"/>
      <c r="D58" s="52" t="s">
        <v>104</v>
      </c>
      <c r="E58" s="4"/>
      <c r="F58" s="46"/>
      <c r="G58" s="53">
        <f>+SUM(G54:G56)</f>
        <v>405080581.36612499</v>
      </c>
      <c r="H58" s="412"/>
    </row>
    <row r="59" spans="3:12" ht="15.75" thickTop="1" x14ac:dyDescent="0.25">
      <c r="C59" s="408"/>
      <c r="D59" s="434"/>
      <c r="E59" s="435"/>
      <c r="F59" s="435"/>
      <c r="G59" s="436"/>
      <c r="H59" s="412"/>
    </row>
    <row r="60" spans="3:12" ht="15.75" thickBot="1" x14ac:dyDescent="0.3">
      <c r="C60" s="408"/>
      <c r="D60" s="437"/>
      <c r="E60" s="438"/>
      <c r="F60" s="438"/>
      <c r="G60" s="439"/>
      <c r="H60" s="412"/>
    </row>
    <row r="61" spans="3:12" ht="15.75" thickTop="1" x14ac:dyDescent="0.25">
      <c r="C61" s="408"/>
      <c r="D61" s="52" t="s">
        <v>120</v>
      </c>
      <c r="G61" s="54"/>
      <c r="H61" s="412"/>
    </row>
    <row r="62" spans="3:12" x14ac:dyDescent="0.25">
      <c r="C62" s="408"/>
      <c r="D62" s="50" t="s">
        <v>115</v>
      </c>
      <c r="E62" s="30">
        <f t="shared" ref="E62:E64" si="11">+$E$3</f>
        <v>4.5</v>
      </c>
      <c r="F62" s="35">
        <f>+Personal!Y20</f>
        <v>37346841.940499991</v>
      </c>
      <c r="G62" s="51">
        <f>+F62*E62</f>
        <v>168060788.73224998</v>
      </c>
      <c r="H62" s="412"/>
    </row>
    <row r="63" spans="3:12" x14ac:dyDescent="0.25">
      <c r="C63" s="408"/>
      <c r="D63" s="50" t="s">
        <v>101</v>
      </c>
      <c r="E63" s="30">
        <f t="shared" si="11"/>
        <v>4.5</v>
      </c>
      <c r="F63" s="35">
        <f>+'EQ. Operación'!M7</f>
        <v>24520000</v>
      </c>
      <c r="G63" s="51">
        <f t="shared" ref="G63:G64" si="12">+F63*E63</f>
        <v>110340000</v>
      </c>
      <c r="H63" s="412"/>
      <c r="L63" s="36">
        <f>+G62+G63</f>
        <v>278400788.73224998</v>
      </c>
    </row>
    <row r="64" spans="3:12" x14ac:dyDescent="0.25">
      <c r="C64" s="408"/>
      <c r="D64" s="50" t="s">
        <v>116</v>
      </c>
      <c r="E64" s="30">
        <f t="shared" si="11"/>
        <v>4.5</v>
      </c>
      <c r="F64" s="35">
        <f>+Insumos!H7</f>
        <v>23550500</v>
      </c>
      <c r="G64" s="51">
        <f t="shared" si="12"/>
        <v>105977250</v>
      </c>
      <c r="H64" s="412"/>
    </row>
    <row r="65" spans="3:8" x14ac:dyDescent="0.25">
      <c r="C65" s="408"/>
      <c r="D65" s="50"/>
      <c r="F65" s="35"/>
      <c r="G65" s="51"/>
      <c r="H65" s="412"/>
    </row>
    <row r="66" spans="3:8" ht="19.5" thickBot="1" x14ac:dyDescent="0.35">
      <c r="C66" s="408"/>
      <c r="D66" s="52" t="s">
        <v>104</v>
      </c>
      <c r="E66" s="4"/>
      <c r="F66" s="46"/>
      <c r="G66" s="53">
        <f>+SUM(G62:G64)</f>
        <v>384378038.73224998</v>
      </c>
      <c r="H66" s="412"/>
    </row>
    <row r="67" spans="3:8" ht="15.75" thickTop="1" x14ac:dyDescent="0.25">
      <c r="C67" s="408"/>
      <c r="D67" s="434"/>
      <c r="E67" s="435"/>
      <c r="F67" s="435"/>
      <c r="G67" s="436"/>
      <c r="H67" s="412"/>
    </row>
    <row r="68" spans="3:8" ht="15.75" thickBot="1" x14ac:dyDescent="0.3">
      <c r="C68" s="408"/>
      <c r="D68" s="437"/>
      <c r="E68" s="438"/>
      <c r="F68" s="438"/>
      <c r="G68" s="439"/>
      <c r="H68" s="412"/>
    </row>
    <row r="69" spans="3:8" ht="15.75" thickTop="1" x14ac:dyDescent="0.25">
      <c r="C69" s="408"/>
      <c r="D69" s="52" t="s">
        <v>121</v>
      </c>
      <c r="G69" s="54"/>
      <c r="H69" s="412"/>
    </row>
    <row r="70" spans="3:8" x14ac:dyDescent="0.25">
      <c r="C70" s="408"/>
      <c r="D70" s="50" t="s">
        <v>115</v>
      </c>
      <c r="E70" s="30">
        <f t="shared" ref="E70:E72" si="13">+$E$3</f>
        <v>4.5</v>
      </c>
      <c r="F70" s="35">
        <f>+Personal!AB20</f>
        <v>25761438.492207631</v>
      </c>
      <c r="G70" s="51">
        <f>+F70*E70</f>
        <v>115926473.21493435</v>
      </c>
      <c r="H70" s="412"/>
    </row>
    <row r="71" spans="3:8" x14ac:dyDescent="0.25">
      <c r="C71" s="408"/>
      <c r="D71" s="50" t="s">
        <v>101</v>
      </c>
      <c r="E71" s="30">
        <f t="shared" si="13"/>
        <v>4.5</v>
      </c>
      <c r="F71" s="35">
        <f>+'EQ. Operación'!O7</f>
        <v>49526848</v>
      </c>
      <c r="G71" s="51">
        <f t="shared" ref="G71:G72" si="14">+F71*E71</f>
        <v>222870816</v>
      </c>
      <c r="H71" s="412"/>
    </row>
    <row r="72" spans="3:8" x14ac:dyDescent="0.25">
      <c r="C72" s="408"/>
      <c r="D72" s="50" t="s">
        <v>116</v>
      </c>
      <c r="E72" s="30">
        <f t="shared" si="13"/>
        <v>4.5</v>
      </c>
      <c r="F72" s="35">
        <v>0</v>
      </c>
      <c r="G72" s="51">
        <f t="shared" si="14"/>
        <v>0</v>
      </c>
      <c r="H72" s="412"/>
    </row>
    <row r="73" spans="3:8" x14ac:dyDescent="0.25">
      <c r="C73" s="408"/>
      <c r="D73" s="50"/>
      <c r="F73" s="35"/>
      <c r="G73" s="51"/>
      <c r="H73" s="412"/>
    </row>
    <row r="74" spans="3:8" ht="19.5" thickBot="1" x14ac:dyDescent="0.35">
      <c r="C74" s="408"/>
      <c r="D74" s="55" t="s">
        <v>104</v>
      </c>
      <c r="E74" s="56"/>
      <c r="F74" s="57"/>
      <c r="G74" s="58">
        <f>+SUM(G70:G72)</f>
        <v>338797289.21493435</v>
      </c>
      <c r="H74" s="412"/>
    </row>
    <row r="75" spans="3:8" x14ac:dyDescent="0.25">
      <c r="C75" s="408"/>
      <c r="D75" s="440"/>
      <c r="E75" s="440"/>
      <c r="F75" s="440"/>
      <c r="G75" s="440"/>
      <c r="H75" s="412"/>
    </row>
    <row r="76" spans="3:8" ht="15.75" thickBot="1" x14ac:dyDescent="0.3">
      <c r="C76" s="409"/>
      <c r="D76" s="414"/>
      <c r="E76" s="414"/>
      <c r="F76" s="414"/>
      <c r="G76" s="414"/>
      <c r="H76" s="413"/>
    </row>
  </sheetData>
  <mergeCells count="44">
    <mergeCell ref="D67:G68"/>
    <mergeCell ref="D75:G76"/>
    <mergeCell ref="H20:H76"/>
    <mergeCell ref="C20:C76"/>
    <mergeCell ref="D20:G20"/>
    <mergeCell ref="D27:G28"/>
    <mergeCell ref="D35:G36"/>
    <mergeCell ref="D43:G44"/>
    <mergeCell ref="D51:G52"/>
    <mergeCell ref="D59:G60"/>
    <mergeCell ref="B2:B17"/>
    <mergeCell ref="C2:H2"/>
    <mergeCell ref="H3:H17"/>
    <mergeCell ref="C17:G17"/>
    <mergeCell ref="C11:G11"/>
    <mergeCell ref="C3:D4"/>
    <mergeCell ref="E3:E4"/>
    <mergeCell ref="F3:G4"/>
    <mergeCell ref="K25:N25"/>
    <mergeCell ref="K26:N26"/>
    <mergeCell ref="J2:J17"/>
    <mergeCell ref="K2:P2"/>
    <mergeCell ref="K3:L4"/>
    <mergeCell ref="M3:M4"/>
    <mergeCell ref="N3:O4"/>
    <mergeCell ref="P3:P17"/>
    <mergeCell ref="K11:O11"/>
    <mergeCell ref="K17:O17"/>
    <mergeCell ref="K33:N33"/>
    <mergeCell ref="K20:O20"/>
    <mergeCell ref="K30:O30"/>
    <mergeCell ref="J19:J34"/>
    <mergeCell ref="K19:P19"/>
    <mergeCell ref="P20:P34"/>
    <mergeCell ref="K34:O34"/>
    <mergeCell ref="K27:N27"/>
    <mergeCell ref="K28:N28"/>
    <mergeCell ref="K29:N29"/>
    <mergeCell ref="K31:N31"/>
    <mergeCell ref="K32:N32"/>
    <mergeCell ref="K21:N21"/>
    <mergeCell ref="K22:N22"/>
    <mergeCell ref="K23:N23"/>
    <mergeCell ref="K24:N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PRESUPUESTO (2)</vt:lpstr>
      <vt:lpstr>PRESUPUESTO</vt:lpstr>
      <vt:lpstr>Personal</vt:lpstr>
      <vt:lpstr>EQ. Operación</vt:lpstr>
      <vt:lpstr>Insumos</vt:lpstr>
      <vt:lpstr>Act. General</vt:lpstr>
      <vt:lpstr>PTO 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Archila</dc:creator>
  <cp:lastModifiedBy>SECRETARIA-GERENCIA2</cp:lastModifiedBy>
  <dcterms:created xsi:type="dcterms:W3CDTF">2025-07-07T12:30:15Z</dcterms:created>
  <dcterms:modified xsi:type="dcterms:W3CDTF">2025-08-06T21:43:25Z</dcterms:modified>
</cp:coreProperties>
</file>